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amar.babilodze\Desktop\პროგრამები ცვლილებით 2025  ჩემიიიიიი\03\"/>
    </mc:Choice>
  </mc:AlternateContent>
  <bookViews>
    <workbookView xWindow="0" yWindow="0" windowWidth="28770" windowHeight="11655" tabRatio="958"/>
  </bookViews>
  <sheets>
    <sheet name="0300" sheetId="35" r:id="rId1"/>
    <sheet name="0301" sheetId="3" r:id="rId2"/>
    <sheet name="ინდიკატორი 0301 " sheetId="23" r:id="rId3"/>
    <sheet name="Sheet1" sheetId="57" r:id="rId4"/>
    <sheet name="030101" sheetId="33" r:id="rId5"/>
    <sheet name="ინდიკატორი 030101" sheetId="27" r:id="rId6"/>
    <sheet name="030102" sheetId="29" r:id="rId7"/>
    <sheet name="ინდიკატორი 030102" sheetId="28" r:id="rId8"/>
    <sheet name="030103" sheetId="34" r:id="rId9"/>
    <sheet name="ინდიკატორი 030103" sheetId="30" r:id="rId10"/>
    <sheet name="ხარჯთაღრიცხვა (2)" sheetId="56" r:id="rId11"/>
  </sheets>
  <externalReferences>
    <externalReference r:id="rId12"/>
    <externalReference r:id="rId13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0">'0300'!$A$1:$F$15</definedName>
    <definedName name="_xlnm.Print_Area" localSheetId="10">'ხარჯთაღრიცხვა (2)'!$A$2:$G$233</definedName>
    <definedName name="_xlnm.Print_Titles" localSheetId="10">'ხარჯთაღრიცხვა (2)'!#REF!</definedName>
    <definedName name="Z_B166EF19_E706_4F3D_8E0C_5B5B993D948D_.wvu.FilterData" localSheetId="10" hidden="1">'ხარჯთაღრიცხვა (2)'!$A$4:$C$233</definedName>
    <definedName name="Z_B166EF19_E706_4F3D_8E0C_5B5B993D948D_.wvu.PrintArea" localSheetId="10" hidden="1">'ხარჯთაღრიცხვა (2)'!$A$4:$C$233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35" l="1"/>
  <c r="E14" i="35"/>
  <c r="D14" i="35"/>
  <c r="C14" i="35"/>
  <c r="F13" i="35"/>
  <c r="E13" i="35"/>
  <c r="D13" i="35"/>
  <c r="C13" i="35"/>
  <c r="F12" i="35"/>
  <c r="E12" i="35"/>
  <c r="D12" i="35"/>
  <c r="C12" i="35"/>
  <c r="F10" i="35" l="1"/>
  <c r="E10" i="35"/>
  <c r="D10" i="35"/>
  <c r="C10" i="35"/>
  <c r="F9" i="35"/>
  <c r="E9" i="35"/>
  <c r="D9" i="35"/>
  <c r="C9" i="35"/>
  <c r="D233" i="56" l="1"/>
  <c r="E233" i="56" s="1"/>
  <c r="F233" i="56" s="1"/>
  <c r="G233" i="56" s="1"/>
  <c r="E180" i="56"/>
  <c r="F180" i="56" s="1"/>
  <c r="G180" i="56" s="1"/>
  <c r="E179" i="56"/>
  <c r="F179" i="56" s="1"/>
  <c r="G179" i="56" s="1"/>
  <c r="F178" i="56"/>
  <c r="G178" i="56" s="1"/>
  <c r="E178" i="56"/>
  <c r="E177" i="56"/>
  <c r="F177" i="56" s="1"/>
  <c r="G177" i="56" s="1"/>
  <c r="E176" i="56"/>
  <c r="F176" i="56" s="1"/>
  <c r="G176" i="56" s="1"/>
  <c r="E175" i="56"/>
  <c r="F175" i="56" s="1"/>
  <c r="G175" i="56" s="1"/>
  <c r="E174" i="56"/>
  <c r="F174" i="56" s="1"/>
  <c r="G174" i="56" s="1"/>
  <c r="E173" i="56"/>
  <c r="F173" i="56" s="1"/>
  <c r="G173" i="56" s="1"/>
  <c r="E172" i="56"/>
  <c r="F172" i="56" s="1"/>
  <c r="G172" i="56" s="1"/>
  <c r="E171" i="56"/>
  <c r="F171" i="56" s="1"/>
  <c r="G171" i="56" s="1"/>
  <c r="F170" i="56"/>
  <c r="G170" i="56" s="1"/>
  <c r="E170" i="56"/>
  <c r="E169" i="56"/>
  <c r="F169" i="56" s="1"/>
  <c r="G169" i="56" s="1"/>
  <c r="E168" i="56"/>
  <c r="F168" i="56" s="1"/>
  <c r="G168" i="56" s="1"/>
  <c r="E167" i="56"/>
  <c r="F167" i="56" s="1"/>
  <c r="G167" i="56" s="1"/>
  <c r="E166" i="56"/>
  <c r="F166" i="56" s="1"/>
  <c r="G166" i="56" s="1"/>
  <c r="E165" i="56"/>
  <c r="F165" i="56" s="1"/>
  <c r="G165" i="56" s="1"/>
  <c r="E164" i="56"/>
  <c r="F164" i="56" s="1"/>
  <c r="G164" i="56" s="1"/>
  <c r="E163" i="56"/>
  <c r="F163" i="56" s="1"/>
  <c r="G163" i="56" s="1"/>
  <c r="F162" i="56"/>
  <c r="G162" i="56" s="1"/>
  <c r="E162" i="56"/>
  <c r="E161" i="56"/>
  <c r="F161" i="56" s="1"/>
  <c r="G161" i="56" s="1"/>
  <c r="D160" i="56"/>
  <c r="E160" i="56" s="1"/>
  <c r="F160" i="56" s="1"/>
  <c r="G160" i="56" s="1"/>
  <c r="E159" i="56"/>
  <c r="F159" i="56" s="1"/>
  <c r="G159" i="56" s="1"/>
  <c r="E158" i="56"/>
  <c r="F158" i="56" s="1"/>
  <c r="G158" i="56" s="1"/>
  <c r="F157" i="56"/>
  <c r="G157" i="56" s="1"/>
  <c r="E157" i="56"/>
  <c r="E156" i="56"/>
  <c r="F156" i="56" s="1"/>
  <c r="G156" i="56" s="1"/>
  <c r="E155" i="56"/>
  <c r="F155" i="56" s="1"/>
  <c r="G155" i="56" s="1"/>
  <c r="E154" i="56"/>
  <c r="F154" i="56" s="1"/>
  <c r="G154" i="56" s="1"/>
  <c r="D153" i="56"/>
  <c r="E153" i="56" s="1"/>
  <c r="F153" i="56" s="1"/>
  <c r="G153" i="56" s="1"/>
  <c r="F151" i="56"/>
  <c r="G151" i="56" s="1"/>
  <c r="E151" i="56"/>
  <c r="E150" i="56"/>
  <c r="F150" i="56" s="1"/>
  <c r="G150" i="56" s="1"/>
  <c r="E149" i="56"/>
  <c r="F149" i="56" s="1"/>
  <c r="G149" i="56" s="1"/>
  <c r="E148" i="56"/>
  <c r="F148" i="56" s="1"/>
  <c r="G148" i="56" s="1"/>
  <c r="E147" i="56"/>
  <c r="F147" i="56" s="1"/>
  <c r="G147" i="56" s="1"/>
  <c r="E146" i="56"/>
  <c r="F146" i="56" s="1"/>
  <c r="G146" i="56" s="1"/>
  <c r="E145" i="56"/>
  <c r="F145" i="56" s="1"/>
  <c r="G145" i="56" s="1"/>
  <c r="E144" i="56"/>
  <c r="F144" i="56" s="1"/>
  <c r="G144" i="56" s="1"/>
  <c r="F143" i="56"/>
  <c r="G143" i="56" s="1"/>
  <c r="E143" i="56"/>
  <c r="E142" i="56"/>
  <c r="F142" i="56" s="1"/>
  <c r="G142" i="56" s="1"/>
  <c r="E141" i="56"/>
  <c r="F141" i="56" s="1"/>
  <c r="G141" i="56" s="1"/>
  <c r="D140" i="56"/>
  <c r="E140" i="56" s="1"/>
  <c r="F140" i="56" s="1"/>
  <c r="G140" i="56" s="1"/>
  <c r="E137" i="56"/>
  <c r="F137" i="56" s="1"/>
  <c r="G137" i="56" s="1"/>
  <c r="F136" i="56"/>
  <c r="G136" i="56" s="1"/>
  <c r="E136" i="56"/>
  <c r="E135" i="56"/>
  <c r="F135" i="56" s="1"/>
  <c r="G135" i="56" s="1"/>
  <c r="E134" i="56"/>
  <c r="F134" i="56" s="1"/>
  <c r="G134" i="56" s="1"/>
  <c r="E133" i="56"/>
  <c r="F133" i="56" s="1"/>
  <c r="G133" i="56" s="1"/>
  <c r="E132" i="56"/>
  <c r="F132" i="56" s="1"/>
  <c r="G132" i="56" s="1"/>
  <c r="E131" i="56"/>
  <c r="F131" i="56" s="1"/>
  <c r="G131" i="56" s="1"/>
  <c r="E130" i="56"/>
  <c r="F130" i="56" s="1"/>
  <c r="G130" i="56" s="1"/>
  <c r="E129" i="56"/>
  <c r="F129" i="56" s="1"/>
  <c r="G129" i="56" s="1"/>
  <c r="F128" i="56"/>
  <c r="G128" i="56" s="1"/>
  <c r="E128" i="56"/>
  <c r="E127" i="56"/>
  <c r="F127" i="56" s="1"/>
  <c r="G127" i="56" s="1"/>
  <c r="E126" i="56"/>
  <c r="F126" i="56" s="1"/>
  <c r="G126" i="56" s="1"/>
  <c r="E125" i="56"/>
  <c r="F125" i="56" s="1"/>
  <c r="G125" i="56" s="1"/>
  <c r="E124" i="56"/>
  <c r="F124" i="56" s="1"/>
  <c r="G124" i="56" s="1"/>
  <c r="E123" i="56"/>
  <c r="F123" i="56" s="1"/>
  <c r="G123" i="56" s="1"/>
  <c r="E122" i="56"/>
  <c r="F122" i="56" s="1"/>
  <c r="G122" i="56" s="1"/>
  <c r="E121" i="56"/>
  <c r="F121" i="56" s="1"/>
  <c r="G121" i="56" s="1"/>
  <c r="F120" i="56"/>
  <c r="G120" i="56" s="1"/>
  <c r="E120" i="56"/>
  <c r="E119" i="56"/>
  <c r="F119" i="56" s="1"/>
  <c r="G119" i="56" s="1"/>
  <c r="D118" i="56"/>
  <c r="E118" i="56" s="1"/>
  <c r="F118" i="56" s="1"/>
  <c r="G118" i="56" s="1"/>
  <c r="E117" i="56"/>
  <c r="F117" i="56" s="1"/>
  <c r="G117" i="56" s="1"/>
  <c r="E116" i="56"/>
  <c r="F116" i="56" s="1"/>
  <c r="G116" i="56" s="1"/>
  <c r="F114" i="56"/>
  <c r="G114" i="56" s="1"/>
  <c r="E114" i="56"/>
  <c r="E113" i="56"/>
  <c r="F113" i="56" s="1"/>
  <c r="G113" i="56" s="1"/>
  <c r="E112" i="56"/>
  <c r="F112" i="56" s="1"/>
  <c r="G112" i="56" s="1"/>
  <c r="E111" i="56"/>
  <c r="F111" i="56" s="1"/>
  <c r="G111" i="56" s="1"/>
  <c r="E110" i="56"/>
  <c r="F110" i="56" s="1"/>
  <c r="G110" i="56" s="1"/>
  <c r="E109" i="56"/>
  <c r="F109" i="56" s="1"/>
  <c r="G109" i="56" s="1"/>
  <c r="E108" i="56"/>
  <c r="F108" i="56" s="1"/>
  <c r="G108" i="56" s="1"/>
  <c r="E107" i="56"/>
  <c r="F107" i="56" s="1"/>
  <c r="G107" i="56" s="1"/>
  <c r="F106" i="56"/>
  <c r="G106" i="56" s="1"/>
  <c r="E106" i="56"/>
  <c r="E105" i="56"/>
  <c r="F105" i="56" s="1"/>
  <c r="G105" i="56" s="1"/>
  <c r="E104" i="56"/>
  <c r="F104" i="56" s="1"/>
  <c r="G104" i="56" s="1"/>
  <c r="E103" i="56"/>
  <c r="F103" i="56" s="1"/>
  <c r="G103" i="56" s="1"/>
  <c r="E102" i="56"/>
  <c r="F102" i="56" s="1"/>
  <c r="G102" i="56" s="1"/>
  <c r="E101" i="56"/>
  <c r="F101" i="56" s="1"/>
  <c r="G101" i="56" s="1"/>
  <c r="E100" i="56"/>
  <c r="F100" i="56" s="1"/>
  <c r="G100" i="56" s="1"/>
  <c r="E99" i="56"/>
  <c r="F99" i="56" s="1"/>
  <c r="G99" i="56" s="1"/>
  <c r="F98" i="56"/>
  <c r="G98" i="56" s="1"/>
  <c r="E98" i="56"/>
  <c r="E97" i="56"/>
  <c r="F97" i="56" s="1"/>
  <c r="G97" i="56" s="1"/>
  <c r="E96" i="56"/>
  <c r="F96" i="56" s="1"/>
  <c r="G96" i="56" s="1"/>
  <c r="E95" i="56"/>
  <c r="F95" i="56" s="1"/>
  <c r="G95" i="56" s="1"/>
  <c r="E94" i="56"/>
  <c r="F94" i="56" s="1"/>
  <c r="G94" i="56" s="1"/>
  <c r="E93" i="56"/>
  <c r="F93" i="56" s="1"/>
  <c r="G93" i="56" s="1"/>
  <c r="E92" i="56"/>
  <c r="F92" i="56" s="1"/>
  <c r="G92" i="56" s="1"/>
  <c r="E91" i="56"/>
  <c r="F91" i="56" s="1"/>
  <c r="G91" i="56" s="1"/>
  <c r="F90" i="56"/>
  <c r="G90" i="56" s="1"/>
  <c r="E90" i="56"/>
  <c r="E89" i="56"/>
  <c r="F89" i="56" s="1"/>
  <c r="G89" i="56" s="1"/>
  <c r="E88" i="56"/>
  <c r="F88" i="56" s="1"/>
  <c r="G88" i="56" s="1"/>
  <c r="E87" i="56"/>
  <c r="F87" i="56" s="1"/>
  <c r="G87" i="56" s="1"/>
  <c r="D86" i="56"/>
  <c r="E86" i="56" s="1"/>
  <c r="F86" i="56" s="1"/>
  <c r="G86" i="56" s="1"/>
  <c r="F85" i="56"/>
  <c r="G85" i="56" s="1"/>
  <c r="E85" i="56"/>
  <c r="E84" i="56"/>
  <c r="F84" i="56" s="1"/>
  <c r="G84" i="56" s="1"/>
  <c r="D84" i="56"/>
  <c r="E83" i="56"/>
  <c r="F83" i="56" s="1"/>
  <c r="G83" i="56" s="1"/>
  <c r="E82" i="56"/>
  <c r="F82" i="56" s="1"/>
  <c r="G82" i="56" s="1"/>
  <c r="E81" i="56"/>
  <c r="F81" i="56" s="1"/>
  <c r="G81" i="56" s="1"/>
  <c r="E80" i="56"/>
  <c r="F80" i="56" s="1"/>
  <c r="G80" i="56" s="1"/>
  <c r="E79" i="56"/>
  <c r="F79" i="56" s="1"/>
  <c r="G79" i="56" s="1"/>
  <c r="E78" i="56"/>
  <c r="F78" i="56" s="1"/>
  <c r="G78" i="56" s="1"/>
  <c r="F77" i="56"/>
  <c r="G77" i="56" s="1"/>
  <c r="E77" i="56"/>
  <c r="F76" i="56"/>
  <c r="G76" i="56" s="1"/>
  <c r="E76" i="56"/>
  <c r="E75" i="56"/>
  <c r="F75" i="56" s="1"/>
  <c r="G75" i="56" s="1"/>
  <c r="E74" i="56"/>
  <c r="F74" i="56" s="1"/>
  <c r="G74" i="56" s="1"/>
  <c r="E73" i="56"/>
  <c r="F73" i="56" s="1"/>
  <c r="G73" i="56" s="1"/>
  <c r="E72" i="56"/>
  <c r="F72" i="56" s="1"/>
  <c r="G72" i="56" s="1"/>
  <c r="D71" i="56"/>
  <c r="E71" i="56" s="1"/>
  <c r="F71" i="56" s="1"/>
  <c r="G71" i="56" s="1"/>
  <c r="E70" i="56"/>
  <c r="F70" i="56" s="1"/>
  <c r="G70" i="56" s="1"/>
  <c r="E69" i="56"/>
  <c r="F69" i="56" s="1"/>
  <c r="G69" i="56" s="1"/>
  <c r="F68" i="56"/>
  <c r="G68" i="56" s="1"/>
  <c r="E68" i="56"/>
  <c r="D67" i="56"/>
  <c r="E67" i="56" s="1"/>
  <c r="F67" i="56" s="1"/>
  <c r="G67" i="56" s="1"/>
  <c r="E66" i="56"/>
  <c r="F66" i="56" s="1"/>
  <c r="G66" i="56" s="1"/>
  <c r="D66" i="56"/>
  <c r="D65" i="56"/>
  <c r="E65" i="56" s="1"/>
  <c r="F65" i="56" s="1"/>
  <c r="G65" i="56" s="1"/>
  <c r="E64" i="56"/>
  <c r="F64" i="56" s="1"/>
  <c r="G64" i="56" s="1"/>
  <c r="D64" i="56"/>
  <c r="D63" i="56"/>
  <c r="E63" i="56" s="1"/>
  <c r="F63" i="56" s="1"/>
  <c r="G63" i="56" s="1"/>
  <c r="E62" i="56"/>
  <c r="F62" i="56" s="1"/>
  <c r="G62" i="56" s="1"/>
  <c r="D62" i="56"/>
  <c r="F61" i="56"/>
  <c r="G61" i="56" s="1"/>
  <c r="E61" i="56"/>
  <c r="E60" i="56"/>
  <c r="F60" i="56" s="1"/>
  <c r="G60" i="56" s="1"/>
  <c r="E59" i="56"/>
  <c r="F59" i="56" s="1"/>
  <c r="G59" i="56" s="1"/>
  <c r="E58" i="56"/>
  <c r="F58" i="56" s="1"/>
  <c r="G58" i="56" s="1"/>
  <c r="E57" i="56"/>
  <c r="F57" i="56" s="1"/>
  <c r="G57" i="56" s="1"/>
  <c r="E56" i="56"/>
  <c r="F56" i="56" s="1"/>
  <c r="G56" i="56" s="1"/>
  <c r="E55" i="56"/>
  <c r="F55" i="56" s="1"/>
  <c r="G55" i="56" s="1"/>
  <c r="F54" i="56"/>
  <c r="G54" i="56" s="1"/>
  <c r="E54" i="56"/>
  <c r="F53" i="56"/>
  <c r="G53" i="56" s="1"/>
  <c r="E53" i="56"/>
  <c r="E52" i="56"/>
  <c r="F52" i="56" s="1"/>
  <c r="G52" i="56" s="1"/>
  <c r="E51" i="56"/>
  <c r="F51" i="56" s="1"/>
  <c r="G51" i="56" s="1"/>
  <c r="E50" i="56"/>
  <c r="F50" i="56" s="1"/>
  <c r="G50" i="56" s="1"/>
  <c r="D49" i="56"/>
  <c r="E49" i="56" s="1"/>
  <c r="F49" i="56" s="1"/>
  <c r="G49" i="56" s="1"/>
  <c r="F48" i="56"/>
  <c r="G48" i="56" s="1"/>
  <c r="E48" i="56"/>
  <c r="E47" i="56"/>
  <c r="F47" i="56" s="1"/>
  <c r="G47" i="56" s="1"/>
  <c r="D47" i="56"/>
  <c r="E46" i="56"/>
  <c r="F46" i="56" s="1"/>
  <c r="G46" i="56" s="1"/>
  <c r="E45" i="56"/>
  <c r="F45" i="56" s="1"/>
  <c r="G45" i="56" s="1"/>
  <c r="E44" i="56"/>
  <c r="F44" i="56" s="1"/>
  <c r="G44" i="56" s="1"/>
  <c r="E43" i="56"/>
  <c r="F43" i="56" s="1"/>
  <c r="G43" i="56" s="1"/>
  <c r="E42" i="56"/>
  <c r="F42" i="56" s="1"/>
  <c r="G42" i="56" s="1"/>
  <c r="E41" i="56"/>
  <c r="F41" i="56" s="1"/>
  <c r="G41" i="56" s="1"/>
  <c r="E40" i="56"/>
  <c r="F40" i="56" s="1"/>
  <c r="G40" i="56" s="1"/>
  <c r="D39" i="56"/>
  <c r="E39" i="56" s="1"/>
  <c r="F39" i="56" s="1"/>
  <c r="G39" i="56" s="1"/>
  <c r="E38" i="56"/>
  <c r="F38" i="56" s="1"/>
  <c r="G38" i="56" s="1"/>
  <c r="E37" i="56"/>
  <c r="F37" i="56" s="1"/>
  <c r="G37" i="56" s="1"/>
  <c r="E36" i="56"/>
  <c r="F36" i="56" s="1"/>
  <c r="G36" i="56" s="1"/>
  <c r="E35" i="56"/>
  <c r="F35" i="56" s="1"/>
  <c r="G35" i="56" s="1"/>
  <c r="F34" i="56"/>
  <c r="G34" i="56" s="1"/>
  <c r="E34" i="56"/>
  <c r="E33" i="56"/>
  <c r="F33" i="56" s="1"/>
  <c r="G33" i="56" s="1"/>
  <c r="E32" i="56"/>
  <c r="F32" i="56" s="1"/>
  <c r="G32" i="56" s="1"/>
  <c r="E31" i="56"/>
  <c r="F31" i="56" s="1"/>
  <c r="G31" i="56" s="1"/>
  <c r="E30" i="56"/>
  <c r="F30" i="56" s="1"/>
  <c r="G30" i="56" s="1"/>
  <c r="E29" i="56"/>
  <c r="F29" i="56" s="1"/>
  <c r="G29" i="56" s="1"/>
  <c r="E28" i="56"/>
  <c r="F28" i="56" s="1"/>
  <c r="G28" i="56" s="1"/>
  <c r="D27" i="56"/>
  <c r="E27" i="56" s="1"/>
  <c r="F27" i="56" s="1"/>
  <c r="G27" i="56" s="1"/>
  <c r="E26" i="56"/>
  <c r="F26" i="56" s="1"/>
  <c r="G26" i="56" s="1"/>
  <c r="E25" i="56"/>
  <c r="F25" i="56" s="1"/>
  <c r="G25" i="56" s="1"/>
  <c r="E24" i="56"/>
  <c r="F24" i="56" s="1"/>
  <c r="G24" i="56" s="1"/>
  <c r="D23" i="56"/>
  <c r="E23" i="56" s="1"/>
  <c r="F23" i="56" s="1"/>
  <c r="G23" i="56" s="1"/>
  <c r="E22" i="56"/>
  <c r="F22" i="56" s="1"/>
  <c r="G22" i="56" s="1"/>
  <c r="E21" i="56"/>
  <c r="F21" i="56" s="1"/>
  <c r="G21" i="56" s="1"/>
  <c r="D20" i="56"/>
  <c r="E20" i="56" s="1"/>
  <c r="F20" i="56" s="1"/>
  <c r="G20" i="56" s="1"/>
  <c r="D19" i="56"/>
  <c r="E19" i="56" s="1"/>
  <c r="F19" i="56" s="1"/>
  <c r="G19" i="56" s="1"/>
  <c r="E10" i="56"/>
  <c r="D9" i="56"/>
  <c r="D8" i="56" s="1"/>
  <c r="D7" i="56" s="1"/>
  <c r="D232" i="56" l="1"/>
  <c r="F10" i="56"/>
  <c r="E9" i="56"/>
  <c r="E8" i="56" s="1"/>
  <c r="E7" i="56" s="1"/>
  <c r="D18" i="56"/>
  <c r="D115" i="56"/>
  <c r="E115" i="56" s="1"/>
  <c r="F115" i="56" s="1"/>
  <c r="G115" i="56" s="1"/>
  <c r="D152" i="56"/>
  <c r="E232" i="56" l="1"/>
  <c r="F232" i="56" s="1"/>
  <c r="G232" i="56" s="1"/>
  <c r="D231" i="56"/>
  <c r="E152" i="56"/>
  <c r="F152" i="56" s="1"/>
  <c r="G152" i="56" s="1"/>
  <c r="G10" i="56"/>
  <c r="G9" i="56" s="1"/>
  <c r="G8" i="56" s="1"/>
  <c r="G7" i="56" s="1"/>
  <c r="F9" i="56"/>
  <c r="F8" i="56" s="1"/>
  <c r="F7" i="56" s="1"/>
  <c r="D6" i="56"/>
  <c r="E18" i="56"/>
  <c r="F18" i="56" s="1"/>
  <c r="G18" i="56" s="1"/>
  <c r="E231" i="56" l="1"/>
  <c r="F231" i="56" s="1"/>
  <c r="G231" i="56" s="1"/>
  <c r="D230" i="56"/>
  <c r="E6" i="56"/>
  <c r="G6" i="56"/>
  <c r="F6" i="56"/>
  <c r="E230" i="56" l="1"/>
  <c r="F230" i="56" s="1"/>
  <c r="G230" i="56" s="1"/>
  <c r="D229" i="56"/>
  <c r="E229" i="56" l="1"/>
  <c r="F229" i="56" s="1"/>
  <c r="G229" i="56" s="1"/>
  <c r="D228" i="56"/>
  <c r="C7" i="35"/>
  <c r="C6" i="35"/>
  <c r="C5" i="35"/>
  <c r="C8" i="35"/>
  <c r="C11" i="35"/>
  <c r="E228" i="56" l="1"/>
  <c r="F228" i="56" s="1"/>
  <c r="G228" i="56" s="1"/>
  <c r="D227" i="56"/>
  <c r="C4" i="35"/>
  <c r="C15" i="35" s="1"/>
  <c r="C15" i="3"/>
  <c r="E227" i="56" l="1"/>
  <c r="F227" i="56" s="1"/>
  <c r="G227" i="56" s="1"/>
  <c r="D226" i="56"/>
  <c r="D5" i="35"/>
  <c r="E5" i="35"/>
  <c r="D6" i="35"/>
  <c r="E6" i="35"/>
  <c r="D7" i="35"/>
  <c r="E7" i="35"/>
  <c r="D8" i="35"/>
  <c r="E15" i="3"/>
  <c r="D15" i="3"/>
  <c r="E226" i="56" l="1"/>
  <c r="F226" i="56" s="1"/>
  <c r="G226" i="56" s="1"/>
  <c r="D225" i="56"/>
  <c r="E4" i="35"/>
  <c r="D11" i="35"/>
  <c r="D4" i="35"/>
  <c r="E11" i="35"/>
  <c r="E8" i="35"/>
  <c r="E225" i="56" l="1"/>
  <c r="F225" i="56" s="1"/>
  <c r="G225" i="56" s="1"/>
  <c r="D224" i="56"/>
  <c r="D15" i="35"/>
  <c r="E15" i="35"/>
  <c r="E224" i="56" l="1"/>
  <c r="F224" i="56" s="1"/>
  <c r="G224" i="56" s="1"/>
  <c r="D223" i="56"/>
  <c r="F19" i="34"/>
  <c r="F19" i="29"/>
  <c r="E11" i="33"/>
  <c r="E11" i="29"/>
  <c r="E11" i="34"/>
  <c r="F11" i="35"/>
  <c r="E223" i="56" l="1"/>
  <c r="F223" i="56" s="1"/>
  <c r="G223" i="56" s="1"/>
  <c r="D222" i="56"/>
  <c r="F7" i="35"/>
  <c r="F6" i="35"/>
  <c r="F5" i="35"/>
  <c r="F8" i="35"/>
  <c r="E222" i="56" l="1"/>
  <c r="F222" i="56" s="1"/>
  <c r="G222" i="56" s="1"/>
  <c r="D221" i="56"/>
  <c r="F4" i="35"/>
  <c r="F15" i="35" s="1"/>
  <c r="D18" i="33"/>
  <c r="E221" i="56" l="1"/>
  <c r="F221" i="56" s="1"/>
  <c r="G221" i="56" s="1"/>
  <c r="D220" i="56"/>
  <c r="B14" i="3"/>
  <c r="F15" i="3"/>
  <c r="E220" i="56" l="1"/>
  <c r="F220" i="56" s="1"/>
  <c r="G220" i="56" s="1"/>
  <c r="D219" i="56"/>
  <c r="E18" i="33"/>
  <c r="E219" i="56" l="1"/>
  <c r="F219" i="56" s="1"/>
  <c r="G219" i="56" s="1"/>
  <c r="D218" i="56"/>
  <c r="B13" i="3"/>
  <c r="E18" i="29"/>
  <c r="E218" i="56" l="1"/>
  <c r="F218" i="56" s="1"/>
  <c r="G218" i="56" s="1"/>
  <c r="D217" i="56"/>
  <c r="F19" i="33"/>
  <c r="E217" i="56" l="1"/>
  <c r="F217" i="56" s="1"/>
  <c r="G217" i="56" s="1"/>
  <c r="D216" i="56"/>
  <c r="B15" i="3"/>
  <c r="B12" i="3"/>
  <c r="E216" i="56" l="1"/>
  <c r="F216" i="56" s="1"/>
  <c r="G216" i="56" s="1"/>
  <c r="D215" i="56"/>
  <c r="E215" i="56" l="1"/>
  <c r="F215" i="56" s="1"/>
  <c r="G215" i="56" s="1"/>
  <c r="D214" i="56"/>
  <c r="E214" i="56" l="1"/>
  <c r="F214" i="56" s="1"/>
  <c r="G214" i="56" s="1"/>
  <c r="D213" i="56"/>
  <c r="E213" i="56" l="1"/>
  <c r="F213" i="56" s="1"/>
  <c r="G213" i="56" s="1"/>
  <c r="D212" i="56"/>
  <c r="E212" i="56" l="1"/>
  <c r="F212" i="56" s="1"/>
  <c r="G212" i="56" s="1"/>
  <c r="D211" i="56"/>
  <c r="E211" i="56" l="1"/>
  <c r="F211" i="56" s="1"/>
  <c r="G211" i="56" s="1"/>
  <c r="D210" i="56"/>
  <c r="E210" i="56" l="1"/>
  <c r="F210" i="56" s="1"/>
  <c r="G210" i="56" s="1"/>
  <c r="D209" i="56"/>
  <c r="E209" i="56" l="1"/>
  <c r="F209" i="56" s="1"/>
  <c r="G209" i="56" s="1"/>
  <c r="D208" i="56"/>
  <c r="E208" i="56" l="1"/>
  <c r="F208" i="56" s="1"/>
  <c r="G208" i="56" s="1"/>
  <c r="D207" i="56"/>
  <c r="E207" i="56" l="1"/>
  <c r="F207" i="56" s="1"/>
  <c r="G207" i="56" s="1"/>
  <c r="D206" i="56"/>
  <c r="E206" i="56" l="1"/>
  <c r="F206" i="56" s="1"/>
  <c r="G206" i="56" s="1"/>
  <c r="D205" i="56"/>
  <c r="E205" i="56" l="1"/>
  <c r="F205" i="56" s="1"/>
  <c r="G205" i="56" s="1"/>
  <c r="D204" i="56"/>
  <c r="E204" i="56" l="1"/>
  <c r="F204" i="56" s="1"/>
  <c r="G204" i="56" s="1"/>
  <c r="D203" i="56"/>
  <c r="E203" i="56" l="1"/>
  <c r="F203" i="56" s="1"/>
  <c r="G203" i="56" s="1"/>
  <c r="D202" i="56"/>
  <c r="E202" i="56" l="1"/>
  <c r="F202" i="56" s="1"/>
  <c r="G202" i="56" s="1"/>
  <c r="D201" i="56"/>
  <c r="E201" i="56" l="1"/>
  <c r="F201" i="56" s="1"/>
  <c r="G201" i="56" s="1"/>
  <c r="D200" i="56"/>
  <c r="E200" i="56" l="1"/>
  <c r="F200" i="56" s="1"/>
  <c r="G200" i="56" s="1"/>
  <c r="D199" i="56"/>
  <c r="E199" i="56" l="1"/>
  <c r="F199" i="56" s="1"/>
  <c r="G199" i="56" s="1"/>
  <c r="D198" i="56"/>
  <c r="E198" i="56" l="1"/>
  <c r="F198" i="56" s="1"/>
  <c r="G198" i="56" s="1"/>
  <c r="D197" i="56"/>
  <c r="E197" i="56" l="1"/>
  <c r="F197" i="56" s="1"/>
  <c r="G197" i="56" s="1"/>
  <c r="D196" i="56"/>
  <c r="E196" i="56" l="1"/>
  <c r="F196" i="56" s="1"/>
  <c r="G196" i="56" s="1"/>
  <c r="D195" i="56"/>
  <c r="E195" i="56" l="1"/>
  <c r="F195" i="56" s="1"/>
  <c r="G195" i="56" s="1"/>
  <c r="D194" i="56"/>
  <c r="E194" i="56" l="1"/>
  <c r="F194" i="56" s="1"/>
  <c r="G194" i="56" s="1"/>
  <c r="D193" i="56"/>
  <c r="E193" i="56" l="1"/>
  <c r="F193" i="56" s="1"/>
  <c r="G193" i="56" s="1"/>
  <c r="D192" i="56"/>
  <c r="E192" i="56" l="1"/>
  <c r="F192" i="56" s="1"/>
  <c r="G192" i="56" s="1"/>
  <c r="D191" i="56"/>
  <c r="E191" i="56" l="1"/>
  <c r="F191" i="56" s="1"/>
  <c r="G191" i="56" s="1"/>
  <c r="D190" i="56"/>
  <c r="E190" i="56" l="1"/>
  <c r="F190" i="56" s="1"/>
  <c r="G190" i="56" s="1"/>
  <c r="D189" i="56"/>
  <c r="E189" i="56" l="1"/>
  <c r="F189" i="56" s="1"/>
  <c r="G189" i="56" s="1"/>
  <c r="D188" i="56"/>
  <c r="E188" i="56" l="1"/>
  <c r="F188" i="56" s="1"/>
  <c r="G188" i="56" s="1"/>
  <c r="D187" i="56"/>
  <c r="E187" i="56" l="1"/>
  <c r="F187" i="56" s="1"/>
  <c r="G187" i="56" s="1"/>
  <c r="D186" i="56"/>
  <c r="E186" i="56" l="1"/>
  <c r="F186" i="56" s="1"/>
  <c r="G186" i="56" s="1"/>
  <c r="D185" i="56"/>
  <c r="E185" i="56" l="1"/>
  <c r="F185" i="56" s="1"/>
  <c r="G185" i="56" s="1"/>
  <c r="D184" i="56"/>
  <c r="E184" i="56" l="1"/>
  <c r="F184" i="56" s="1"/>
  <c r="G184" i="56" s="1"/>
  <c r="D183" i="56"/>
  <c r="E183" i="56" l="1"/>
  <c r="F183" i="56" s="1"/>
  <c r="G183" i="56" s="1"/>
  <c r="D182" i="56"/>
  <c r="E182" i="56" l="1"/>
  <c r="F182" i="56" s="1"/>
  <c r="G182" i="56" s="1"/>
  <c r="D181" i="56"/>
  <c r="E181" i="56" l="1"/>
  <c r="F181" i="56" s="1"/>
  <c r="G181" i="56" s="1"/>
  <c r="D139" i="56"/>
  <c r="D138" i="56" l="1"/>
  <c r="E139" i="56"/>
  <c r="F139" i="56" s="1"/>
  <c r="G139" i="56" s="1"/>
  <c r="E138" i="56" l="1"/>
  <c r="D4" i="56"/>
  <c r="F138" i="56" l="1"/>
  <c r="E4" i="56"/>
  <c r="G138" i="56" l="1"/>
  <c r="G4" i="56" s="1"/>
  <c r="F4" i="56"/>
</calcChain>
</file>

<file path=xl/sharedStrings.xml><?xml version="1.0" encoding="utf-8"?>
<sst xmlns="http://schemas.openxmlformats.org/spreadsheetml/2006/main" count="528" uniqueCount="351">
  <si>
    <t>2025 წელი</t>
  </si>
  <si>
    <t>დასახელება</t>
  </si>
  <si>
    <t>პრიორიტეტის დასახელება, რომლის ფარგლებშიც ხორციელდება პროგრამა:</t>
  </si>
  <si>
    <t>პროგრამის კლასიფიკაციის კოდი:</t>
  </si>
  <si>
    <t>პროგრამის დასახელება:</t>
  </si>
  <si>
    <t>პროგრამის განმახორციელებელი:</t>
  </si>
  <si>
    <t>პროგრამის განხორციელების პერიოდი:</t>
  </si>
  <si>
    <t>პროგრამის მიზანი</t>
  </si>
  <si>
    <t>პროგრამის აღწერა</t>
  </si>
  <si>
    <t>სულ</t>
  </si>
  <si>
    <t>მოსალოდნელი საბოლოო შედეგი</t>
  </si>
  <si>
    <t>ქვეპროგრამის დასახელება</t>
  </si>
  <si>
    <t>საბოლოო შედეგის შეფასების ინდიკატორი</t>
  </si>
  <si>
    <t>ინდიკატორის დასახელება</t>
  </si>
  <si>
    <t>ზომის ერთეული</t>
  </si>
  <si>
    <t>მონაცემთა მოგროვების მეთოდი</t>
  </si>
  <si>
    <t>რისკი</t>
  </si>
  <si>
    <t>პროგრამის დასახელება, რის ფარგლებშიც ხორციელდება ქვეპროგრამა:</t>
  </si>
  <si>
    <t>ქვეპროგრამის კლასიფიკაციის კოდი:</t>
  </si>
  <si>
    <t>ქვეპროგრამის დასახელება:</t>
  </si>
  <si>
    <t>ქვეპროგრამის განმახორციელებელი:</t>
  </si>
  <si>
    <t>ქვეპროგრამის მიზანი</t>
  </si>
  <si>
    <t>ქვეპროგრამის აღწერა</t>
  </si>
  <si>
    <t>ქვეპროგრამის დაფინანსების წყარო</t>
  </si>
  <si>
    <t>სულ ქვეპროგრამის  ბიუჯეტი</t>
  </si>
  <si>
    <t>რაოდენობა</t>
  </si>
  <si>
    <t>სულ (ლარი)</t>
  </si>
  <si>
    <t>ქვეპროგრამის განხორციელების დროითი გეგმა</t>
  </si>
  <si>
    <t>მოსალოდნელი შუალედური შედეგი</t>
  </si>
  <si>
    <t xml:space="preserve">    სხვა წყარო</t>
  </si>
  <si>
    <t>შუალედური შედეგის შეფასების ინდიკატორი</t>
  </si>
  <si>
    <t>პროდუქტი</t>
  </si>
  <si>
    <t xml:space="preserve">   სახელმწიფო ბიუჯეტი</t>
  </si>
  <si>
    <t>სულ პროგრამის ბიუჯეტი</t>
  </si>
  <si>
    <t>ცდომილების ალბათობა (%)</t>
  </si>
  <si>
    <t xml:space="preserve">   მუნიციპალური ბიუჯეტი</t>
  </si>
  <si>
    <t>X</t>
  </si>
  <si>
    <t>II კვარტალი</t>
  </si>
  <si>
    <t>III კვარტალი</t>
  </si>
  <si>
    <t>IV კვარტალი</t>
  </si>
  <si>
    <t>I კვარტალი</t>
  </si>
  <si>
    <t>ერთეულის საშუალო ფასი (ლარი)</t>
  </si>
  <si>
    <t>მონაცემთა წყარო</t>
  </si>
  <si>
    <t>მათ შორის კაპიტალური პროექტები</t>
  </si>
  <si>
    <t>საბოლოო შედეგი</t>
  </si>
  <si>
    <t>შუალედური შედეგი</t>
  </si>
  <si>
    <t>0301</t>
  </si>
  <si>
    <t>ქალაქის დასუფთავების რეგულარული სამუშაოები (030101)</t>
  </si>
  <si>
    <t>ნარჩენების გატანა (030102)</t>
  </si>
  <si>
    <t>ა.(ა)ი.პ. ოზურგეთის  მუნიციპალიტეტის მომსახურების ცენტრი</t>
  </si>
  <si>
    <t>ა.(ა)ი.პ. ოზურგეთის  მუნიციპალიტეტის მომსახურების ცენტრის ადმინისტრაციული უზრუნველყოფა (030103)</t>
  </si>
  <si>
    <t>ქალაქის დასუფთავების რეგულარული სამუშაოები</t>
  </si>
  <si>
    <t>030101</t>
  </si>
  <si>
    <t>030102</t>
  </si>
  <si>
    <t>ნარჩენების გატანა</t>
  </si>
  <si>
    <t>ა.(ა)ი.პ. ოზურგეთის  მუნიციპალიტეტის მომსახურების ცენტრის ადმინისტრაციული უზრუნველყოფა</t>
  </si>
  <si>
    <t>030103</t>
  </si>
  <si>
    <t>მუნიციპალური ნარჩენების მართვა და დასუფთავება</t>
  </si>
  <si>
    <t xml:space="preserve"> დასუფთავების მუნიციპალური სერვისის გამართული ფუნქციონირება</t>
  </si>
  <si>
    <t>ნარჩენების დროული გატანა და სუფთა გარემო</t>
  </si>
  <si>
    <t>მუნიციპალიტეტის ტერიტორიის დაგვა-დასუფთავება კვ.მ</t>
  </si>
  <si>
    <t>მუნიციპალიტეტის ტერიტორიის დაგვა-დასუფთავება, კვ.მ</t>
  </si>
  <si>
    <t>ჯამი</t>
  </si>
  <si>
    <t>უზრუნველყოფილია ნარჩენების გატანა დასახლებული ტერიტორიებიდან</t>
  </si>
  <si>
    <t>დასუფთავება და გარემოს დაცვა</t>
  </si>
  <si>
    <t>03 01</t>
  </si>
  <si>
    <t xml:space="preserve">  მუნიციპალური ნარჩენების მართვა და დასუფთავება</t>
  </si>
  <si>
    <t>03 01 01</t>
  </si>
  <si>
    <t>03 01 02</t>
  </si>
  <si>
    <t>03 01 03</t>
  </si>
  <si>
    <t>03 02</t>
  </si>
  <si>
    <t xml:space="preserve">  რეკრეაციული სივრცეების მოვლა-პატრონობა და განვითარება</t>
  </si>
  <si>
    <t>03 02 01</t>
  </si>
  <si>
    <t>03 02 02</t>
  </si>
  <si>
    <t>03 03</t>
  </si>
  <si>
    <t>მუნიციპალიტეტში სანიტარულ-ჰიგიენური მდგომარეობის დაცვა</t>
  </si>
  <si>
    <t>03 03 01</t>
  </si>
  <si>
    <t>03 03 02</t>
  </si>
  <si>
    <t>03 03 03</t>
  </si>
  <si>
    <t>პრიორიტეტის დასახელება</t>
  </si>
  <si>
    <t>პროგრამული კოდი</t>
  </si>
  <si>
    <t>სულ  პრიორიტეტის დაფინანსება</t>
  </si>
  <si>
    <t>პრიორიტეტების ფარგლებში განსახორციელებელი პროგრამები და ქვეპროგრამები</t>
  </si>
  <si>
    <t xml:space="preserve">ნარჩენების გატანა </t>
  </si>
  <si>
    <t xml:space="preserve">ა.(ა)ი.პ. ოზურგეთის  მუნიციპალიტეტის მომსახურების ცენტრის ადმინისტრაციული უზრუნველყოფა </t>
  </si>
  <si>
    <t>სკვერებისა და პარკების მოვლა-პატრონობა</t>
  </si>
  <si>
    <t>მრავალწლიანი ნარგავების შეძენა</t>
  </si>
  <si>
    <t xml:space="preserve">ჩამდინარე წყლების მართვა </t>
  </si>
  <si>
    <t xml:space="preserve">მიუსაფარი ცხოველების მოვლა-პატრონობა </t>
  </si>
  <si>
    <t>მუნიციპალური სასაფლაოების მოვლა-პატრონობა</t>
  </si>
  <si>
    <t>გაეროს მდგრადი განვითარების მიზანი (SDG), რომლის მიღწევასაც ემსახურება პროგრამა</t>
  </si>
  <si>
    <t>გენდერული</t>
  </si>
  <si>
    <t xml:space="preserve">უზრუნველყოფილია ქალაქსა და დაბებში საზოგადოებრივი სივრცეების დაგვა-დასუფთავება </t>
  </si>
  <si>
    <t>უზრუნველყოფილია დასუფთავების სერვისის ეფექტური მართვა</t>
  </si>
  <si>
    <t xml:space="preserve">მიზანი 12 - მდგრადი მოხმარება და წარმოება             </t>
  </si>
  <si>
    <t>გაეროს მდგრადი განვითარების მიზანი (SDG), რომლის მიღწევასაც ემსახურება ქვეპროგრამა</t>
  </si>
  <si>
    <t>ურბანულ დასახლებაში ასფალტირებული /ასფალტობეტონის / ბეტონის ან გრანიტის საფარის მქონე ქუჩების %, სადაც უზრუნველყოფილია დაგვა-დასუფთავების მომსახურება</t>
  </si>
  <si>
    <t>დასახლებულ პუნქტებში განლაგებული კონტეინერების რაოდენობის შეფარდება მუნიციპალიტეტის მოსახლეობის რაოდენობასთან</t>
  </si>
  <si>
    <t xml:space="preserve">დასახლებული პუნქტების  %, სადაც უზრუნველყოფილია ნარჩენების გატანა </t>
  </si>
  <si>
    <t>ქუჩების რაოდენობა, რომელთა დაგვა-დასუფთავებაც ხდება</t>
  </si>
  <si>
    <t>საზოგადოებრივი სივრცეების ფართობი, რომლის დაგვა-დასუფთავებაც ხდება</t>
  </si>
  <si>
    <t>წლის განმავლობაში ნაგავსაყრელზე გატანილი ნარჩენების ოდენობა</t>
  </si>
  <si>
    <t>ტონა / მოცულობა</t>
  </si>
  <si>
    <t>დასუფთავების სერვისში დასაქმებულთა რაოდენობა (ქალი, კაცი)</t>
  </si>
  <si>
    <t>არა</t>
  </si>
  <si>
    <t>ა(ა)ი.პ ოზურგეთის მომსხურების ცენტრი</t>
  </si>
  <si>
    <t>ა(ა)ი,პ ოზურგეთის მომსახურების ცენტრი</t>
  </si>
  <si>
    <t>.</t>
  </si>
  <si>
    <t>ცალი</t>
  </si>
  <si>
    <t>სტატისტიკური მეთოდი</t>
  </si>
  <si>
    <t>%</t>
  </si>
  <si>
    <t>დასახლებულ პუნქტებში განთავსებული კონტეინერების რაოდენობა</t>
  </si>
  <si>
    <t>სტატისტიკური</t>
  </si>
  <si>
    <t xml:space="preserve"> მუნიციპალიტეტში ეკოლოგიური მდგომარეობის გაუმჯობესება და დასუფთავების მუნიციპალური სერვისის გამართული ფუნქციონირება</t>
  </si>
  <si>
    <t xml:space="preserve">გაუმჯობესებულია ეკოლოგიური მდგომარეობა და მუნიციპალური ნარჩენების მართვა  </t>
  </si>
  <si>
    <t>მონიტორინგი</t>
  </si>
  <si>
    <t>კვ.მ</t>
  </si>
  <si>
    <t>99 (მ.შ. ქალი 42, კაცი 57)</t>
  </si>
  <si>
    <t>ქვეპროგრამის ფარგლებში განხორციელდება  მუნიციპალიტეტის   ტერიტორიის, მწვანე საფარის დაგვა-დასუფთავების; სანაგვე კონტეინერების დეზიფექციის, ქალაქის ცალკეული ტერიტორიების, ქუჩების მორწყვა-მორეცხვის; მუნიციპალიტეტის ტერიტორიის თოვლის საფარისაგან გაწმენდის, მოყინვის საწინააღმდეგო სამუშაოების  და საჭიროების შემთხვევაში თოვლის მასის გატანის; ურეკი-შეკვეთილის  ტერიტორიის დასუფთავების; საყოფაცხოვრებო ნარჩენების გატანის  ადმინისტრაციულ უზრუნველყოფა. ადმინისტრაციული უზრუნველყოფისათვის გამოყენებული იქნება ა.(ა)ი.პ. ოზურგეთის  მუნიციპალიტეტის მომსახურების ცენტრის მფლობელობაში არსებული  შრომითი რესურსები და ტექნიკა.</t>
  </si>
  <si>
    <t>შესასრულებული სამუშაოების ადმინისტრაციული უზრუნველყოფა</t>
  </si>
  <si>
    <t>პროგრამის/ქვეპროგრამის/ღონისძიების ხარჯთაღიცხვა     ფორმა N4</t>
  </si>
  <si>
    <t>ორგ.კოდი</t>
  </si>
  <si>
    <t>2018 წლის ფაქტიური ხარჯი</t>
  </si>
  <si>
    <t>2025 წლის პროგნოზი</t>
  </si>
  <si>
    <t>2026 წლის პროგნოზი</t>
  </si>
  <si>
    <t>სულ ჯამი</t>
  </si>
  <si>
    <t>მომუშავეთა რიცხოვნობა</t>
  </si>
  <si>
    <t>ხარჯები</t>
  </si>
  <si>
    <t>შრომის ანაზღაურება</t>
  </si>
  <si>
    <t>ხელფასი</t>
  </si>
  <si>
    <t>ხელფასები ფულადი ფორმით</t>
  </si>
  <si>
    <t>თანამდებობრივი სარგო</t>
  </si>
  <si>
    <t>წოდებრივი სარგო</t>
  </si>
  <si>
    <t>პრემია</t>
  </si>
  <si>
    <t>დანამატი</t>
  </si>
  <si>
    <t>ჰონორარი</t>
  </si>
  <si>
    <t>კომპენსაცია</t>
  </si>
  <si>
    <t>ხელფასები სასაქონლო ფორმით</t>
  </si>
  <si>
    <t>სოციალური შენატანები</t>
  </si>
  <si>
    <t>საქონელი და მომსახურება</t>
  </si>
  <si>
    <t>შტატგარეშე მომუშავეთა ანაზღაურება</t>
  </si>
  <si>
    <t>მივლინებები</t>
  </si>
  <si>
    <t>მივლინება ქვეყნის შიგნით</t>
  </si>
  <si>
    <t>მივლინება ქვეყნის გარეთ</t>
  </si>
  <si>
    <t>ოფისის ხარჯები</t>
  </si>
  <si>
    <t>საკანცელარიო, საწერ-სახაზავი ქაღალდის, საბუღალტრო ბლანკების, ბიულეტინების, საკანცელარიო წიგნების და სხვა ანალოგიური მასალების შეძენა</t>
  </si>
  <si>
    <t>კომპიუტერული პროგრამების შეძენის და განახლების ხარჯი</t>
  </si>
  <si>
    <t>ნორმატიული აქტების, საცნობარო და სპეციალური ლიტერატურის,  ჟურნალ-გაზეთის შეძენა და ყველა სახის საგამომცემლო-სასტამბო (არაძირითადი საქმიანობის) ხარჯები</t>
  </si>
  <si>
    <t>მცირეფასიანი საოფისე ტექტნიკის შეძენა და დამონტაჟების ხარჯი</t>
  </si>
  <si>
    <t>ტელევიზორი</t>
  </si>
  <si>
    <t>მაცივარი</t>
  </si>
  <si>
    <t>კომპიუტერული ტექნიკა</t>
  </si>
  <si>
    <t>ასლგადამღები</t>
  </si>
  <si>
    <t>კარტრიჯების შეძენა და დატუმბვა</t>
  </si>
  <si>
    <t>ფოტო-ვიდეო-აუდიო აპარატურა</t>
  </si>
  <si>
    <t>მობილური ტელეფონი</t>
  </si>
  <si>
    <t>ტელეფონის და ფაქსის აპარატი</t>
  </si>
  <si>
    <t>მუსიკალური ინსტრუმენტი</t>
  </si>
  <si>
    <t>გამათბობელი და გამაგრილებელი ტექნიკა</t>
  </si>
  <si>
    <t xml:space="preserve">სხვა მცირეფასიანი საოფისე ტექნიკის შეძენასა და დამონტაჟებასთან დაკავშირებული ხარჯი </t>
  </si>
  <si>
    <t>საოფისე ინვენტარის შეძენა და დამონტაჟების ხარჯი</t>
  </si>
  <si>
    <t>საოფისე ავეჯი</t>
  </si>
  <si>
    <t>რბილი ავეჯი</t>
  </si>
  <si>
    <t xml:space="preserve">სხვა საოფისე მცირეფასიანი ინვენტარის შეძენასა და დამონტაჟებასთან დაკავშირებული ხარჯი </t>
  </si>
  <si>
    <t>ოფისისათვის სანიტარული საგნებისა და საჭირო მასალების შეძენის ხარჯი</t>
  </si>
  <si>
    <t xml:space="preserve">   რეცხვის, ქიმწმენდის და სანიტარული საგნების შეძენი ხარჯი </t>
  </si>
  <si>
    <t xml:space="preserve">შენობა-ნაგებობის და მათი მიმდებარე ტერიტორიის მიმდინარე რემონტის ხარჯი </t>
  </si>
  <si>
    <t xml:space="preserve">საოფისე ტექნიკის, ინვენტარის, მანქანა-დანადგარების მოვლა-შენახვის, ექსპლუატაციისა და მიმდინარე რემონტის ხარჯი </t>
  </si>
  <si>
    <t xml:space="preserve">კავშირგაბმულობის ხარჯი </t>
  </si>
  <si>
    <t>საფოსტო მომსახურების ხარჯი</t>
  </si>
  <si>
    <t xml:space="preserve">კომუნალური ხარჯი </t>
  </si>
  <si>
    <t>ელექტროენერგიის ხარჯი</t>
  </si>
  <si>
    <t>წყლის ხარჯი</t>
  </si>
  <si>
    <t>ბუნებრივი და თხევადი არის ხარჯი</t>
  </si>
  <si>
    <t>კანალიზაციისა და ასინილიზაციის ხარჯი</t>
  </si>
  <si>
    <t xml:space="preserve">გათბობისა და გათბობის მიზნით სხვა საწვავისა და ნედლეულის შეძენის ხარჯი </t>
  </si>
  <si>
    <t xml:space="preserve">შენობა-ნაგებობის და მათი მიმდებარე ტერიტორიების მოვლა/დასუფთავების ხარჯი </t>
  </si>
  <si>
    <t xml:space="preserve">სამსახურებრივ მოვალეობასთან დაკავშირებული ბინით სარგებლობის კომუნალური ხარჯი </t>
  </si>
  <si>
    <t>სამსახურებრივი ცხოველების მოვლა-შენახვასთან და აღკაზმულობასთან დაკავშირებული ხარჯი</t>
  </si>
  <si>
    <t xml:space="preserve">ოფისის ხარჯი რომელიც არ არის კლასიფიცირებული </t>
  </si>
  <si>
    <t xml:space="preserve">წარმომადგენლობითი ხარჯები </t>
  </si>
  <si>
    <t xml:space="preserve">კვების ხარჯები </t>
  </si>
  <si>
    <t xml:space="preserve">სამედიცინო ხარჯები </t>
  </si>
  <si>
    <t xml:space="preserve">რბილი ინვენტარის, უნიფორმის შეძენის და პირად ჰიგიენასთან დაკავშირებული ხარჯები </t>
  </si>
  <si>
    <t xml:space="preserve">ტრანსპორტის, ტექნიკისა და იარაღის ექსპლოატაციისა და მოვლა-შენახვის ხარჯები </t>
  </si>
  <si>
    <t xml:space="preserve">      საწვავ/საპოხი მასალების შეძენის ხარჯი</t>
  </si>
  <si>
    <t xml:space="preserve">მიმდინარე რემონტის ხარჯი </t>
  </si>
  <si>
    <t>ექსპლუატაციის, მოვლა-შენახვის და სათადარიგო ნაწილების შეძენის ხარჯი</t>
  </si>
  <si>
    <t xml:space="preserve">ტრანსპორტის დაქირავების (გადაზიდვა-გადაყვანის) ხარჯი </t>
  </si>
  <si>
    <t xml:space="preserve">მცირეფასიანი ინსტრუმენტებისა და ხელსაწყოების შეძენა შენახვის ხარჯი </t>
  </si>
  <si>
    <t xml:space="preserve">ტრანსპორტის, ტექნიკისა და იარაღის ექსპლოატაციის და მოვლა-შენახვის არაკლასიფიცირებული ხარჯები </t>
  </si>
  <si>
    <t xml:space="preserve">სამხედრო ტექნიკისა და ტყვია-წამლის შეძენის ხარჯი </t>
  </si>
  <si>
    <t>სხვა დანარჩენი საქონელი და მომსახურება</t>
  </si>
  <si>
    <t xml:space="preserve">ბანკის მომსახურების ხარჯი </t>
  </si>
  <si>
    <t xml:space="preserve">დიპლომატიური დაწესებულების შენახვისა და ატაშატის ხარჯი </t>
  </si>
  <si>
    <t xml:space="preserve">ექსპერტიზის და შემოწმების ხარჯი </t>
  </si>
  <si>
    <t xml:space="preserve">კადრების მომზადება-გადამზადებასთან, კვალიფიკაციის ამაღლებასა და სტაჟირებასთან დაკავშირებული ხარჯი </t>
  </si>
  <si>
    <t xml:space="preserve">რეკლამის ხარჯი </t>
  </si>
  <si>
    <t xml:space="preserve">სესიების, კონფერენციების, ყრილობების, სემინარების და სხვა სამუშაო შეხვედრების ორგანიზების ხარჯი </t>
  </si>
  <si>
    <t xml:space="preserve">საკონსულტაციო, სანოტარო, თარჯიმნის და თარგმნის მომსახურების ხარჯი </t>
  </si>
  <si>
    <t xml:space="preserve">აუდიტორული მომსახურების ხარჯი </t>
  </si>
  <si>
    <t xml:space="preserve">საარქივო მომსახურების ხარჯი </t>
  </si>
  <si>
    <t xml:space="preserve">შენობა-ნაგებობის დაცვის ხარჯი </t>
  </si>
  <si>
    <t xml:space="preserve">ბინის ქირა </t>
  </si>
  <si>
    <t>კულტურული, სპორტული, საგანმანათლებლო, საგამოფენო ღონისძიებების და მაუწყებლობის ხარჯები</t>
  </si>
  <si>
    <t xml:space="preserve">სხვა დანარჩენ საქონელსა და მომსახურებაზე გაწეული დანარჩენი ხარჯი </t>
  </si>
  <si>
    <t>ძირითადი კაპიტალის მომსახურება</t>
  </si>
  <si>
    <t>პროცენტი</t>
  </si>
  <si>
    <t xml:space="preserve">საგარეო ვალდებულებებზე </t>
  </si>
  <si>
    <t xml:space="preserve">ორმხრივ კრედიტორებზე </t>
  </si>
  <si>
    <t xml:space="preserve">მრავალმხრივ კრედიტორებზე </t>
  </si>
  <si>
    <t xml:space="preserve">კომერციულ ორგანიზაციებზე </t>
  </si>
  <si>
    <t xml:space="preserve">სხვა საგარეო ვალდებულებებზე </t>
  </si>
  <si>
    <t xml:space="preserve">საშინაო ერთეულებზე გარდა სახელმწიფო ერთეულებისა </t>
  </si>
  <si>
    <t xml:space="preserve">სახელმწიფო ერთეულებიდან აღებულ საშინაო ვალდებულებებზე </t>
  </si>
  <si>
    <t>სუბსიდიები</t>
  </si>
  <si>
    <t>გრანტები</t>
  </si>
  <si>
    <t xml:space="preserve">გრანტები უცხო სახელმწიფოთა მთავრობებს </t>
  </si>
  <si>
    <t xml:space="preserve">მიმდინარე </t>
  </si>
  <si>
    <t>კაპიტალური</t>
  </si>
  <si>
    <t xml:space="preserve">გრანტები საერთაშორისო ორგანიზაციებს </t>
  </si>
  <si>
    <t xml:space="preserve">გრანტები სხვა დონის სახელმწიფო ერთეულებს </t>
  </si>
  <si>
    <t>სოციალური უზრუნველყოფა</t>
  </si>
  <si>
    <t xml:space="preserve">სოციალური დაზღვევა </t>
  </si>
  <si>
    <t xml:space="preserve">ფულადი ფორმით </t>
  </si>
  <si>
    <t xml:space="preserve">სასაქონლო ფორმით </t>
  </si>
  <si>
    <t xml:space="preserve">სოციალური დახმარება </t>
  </si>
  <si>
    <t xml:space="preserve">დამქირავებლის მიერ გაწეული სოციალური დახმარება </t>
  </si>
  <si>
    <t>სხვა ხარჯები</t>
  </si>
  <si>
    <t xml:space="preserve">ქონებასთან დაკავშირებული ხარჯები, გარდა პროცენტისა </t>
  </si>
  <si>
    <t xml:space="preserve">სხვადასხვა ხარჯები </t>
  </si>
  <si>
    <t xml:space="preserve">სხვადასხვა მიმდინარე ხარჯები </t>
  </si>
  <si>
    <t xml:space="preserve">სასამართლოებისა და სხვა კვაზი-სასამართლო ორგანოების გადაწყვეტილებით დაკისრებული სააღსრულებლო ხარჯი </t>
  </si>
  <si>
    <t xml:space="preserve">შენობების დაზღვევის ხარჯი </t>
  </si>
  <si>
    <t xml:space="preserve">დანადგარების დაზღვევის ხარჯი </t>
  </si>
  <si>
    <t xml:space="preserve">სატრანსპორტო საშუალებების დაზღვევის ხარჯი </t>
  </si>
  <si>
    <t xml:space="preserve">პერსონალის დაზღვევის ხარჯი </t>
  </si>
  <si>
    <t xml:space="preserve">დაზღვევის სხვა ხარჯები </t>
  </si>
  <si>
    <t xml:space="preserve">მოსწავლეთა ვაუჩერების ხარჯი </t>
  </si>
  <si>
    <t xml:space="preserve">სახელმწიფო სასწავლო გრანტების ხარჯი </t>
  </si>
  <si>
    <t xml:space="preserve">სახელმწიფო სასწავლო სტიპენდიების ხარჯი </t>
  </si>
  <si>
    <t xml:space="preserve">პრეზიდენტის სახელობის გრანტების ხარჯი </t>
  </si>
  <si>
    <t xml:space="preserve">პრეზიდენტის სახელობის სტიპენდიების ხარჯი </t>
  </si>
  <si>
    <t xml:space="preserve">პრეზიდენტის სახელობის სამეცნიერო გრანტების ხარჯი </t>
  </si>
  <si>
    <t xml:space="preserve">სხვა სახელობის სტიპენდიებისა და გრანტების ხარჯი </t>
  </si>
  <si>
    <t xml:space="preserve">სტიქიური უბედურებების შედეგად მიყენებული ზიანის ხარჯი </t>
  </si>
  <si>
    <t xml:space="preserve">გადასახადები (გარდა საშემოსავლო და საქონლის ღირებულებაში აღრიცხული დღგ-ისა და საბაჟო მოსაკრებლისა) </t>
  </si>
  <si>
    <t xml:space="preserve">მოსაკრებლები </t>
  </si>
  <si>
    <t xml:space="preserve">საკომისიოები </t>
  </si>
  <si>
    <t xml:space="preserve">სხვადასხვა მიმდინარე ხარჯების სხვა დანარჩენი მიმდინარე ხარჯი </t>
  </si>
  <si>
    <t>სხვადასხვა კაპიტალური ხარჯები</t>
  </si>
  <si>
    <t>არაფინანსური აქტივების ზრდა</t>
  </si>
  <si>
    <t xml:space="preserve">ძირითადი აქტივები </t>
  </si>
  <si>
    <t xml:space="preserve">შენობა-ნაგებობები </t>
  </si>
  <si>
    <t xml:space="preserve">საცხოვრებელი შენობები </t>
  </si>
  <si>
    <t xml:space="preserve">არასაცხოვრებელი შენობები </t>
  </si>
  <si>
    <t xml:space="preserve">საგზაო მაგისტრალები </t>
  </si>
  <si>
    <t xml:space="preserve">ქუჩები </t>
  </si>
  <si>
    <t xml:space="preserve">გზები </t>
  </si>
  <si>
    <t xml:space="preserve">ხიდები </t>
  </si>
  <si>
    <t xml:space="preserve">გვირაბები </t>
  </si>
  <si>
    <t xml:space="preserve">საკანალიზაციო და წყლის მომარაგების სისტემები </t>
  </si>
  <si>
    <t xml:space="preserve">ელექტრო გადაცემი ხაზები </t>
  </si>
  <si>
    <t xml:space="preserve">მილსადენები </t>
  </si>
  <si>
    <t xml:space="preserve">სხვა შენობა-ნაგებობები </t>
  </si>
  <si>
    <t xml:space="preserve">მანქანა დანადგარები და ინვენტარი </t>
  </si>
  <si>
    <t xml:space="preserve">სატრანსპორტო საშუალებები </t>
  </si>
  <si>
    <t xml:space="preserve">სატვირთო ავტომობილი </t>
  </si>
  <si>
    <t xml:space="preserve">მაღალი გამავლობის მსუბუქი ავტომობილი </t>
  </si>
  <si>
    <t>მსუბუქი ავტომობილი</t>
  </si>
  <si>
    <t xml:space="preserve">ტრაქტორები, კომბაინები და სხვა სასოფლო-სამეურნეო ტექნიკა </t>
  </si>
  <si>
    <t xml:space="preserve">ბულდოზერები და სხვა დანარჩენი სპეციალური ტექნიკა </t>
  </si>
  <si>
    <t xml:space="preserve">სხვა სატრანსპორტო საშუალებები </t>
  </si>
  <si>
    <t xml:space="preserve">სხვა მანქანა-დანადგარები და ინვენტარის შეძენა </t>
  </si>
  <si>
    <t>ტელევიზორის შეძენა</t>
  </si>
  <si>
    <t xml:space="preserve">მაცივრის შეძენა </t>
  </si>
  <si>
    <t xml:space="preserve">კომპიუტერის შეძენა </t>
  </si>
  <si>
    <t xml:space="preserve">მობილური ტელეფონის შეძენა </t>
  </si>
  <si>
    <t>პრინტერის, სკანერის და ასლგადამღების შეძენა</t>
  </si>
  <si>
    <t xml:space="preserve">უწყვეტი კვების წყაროს შეძენა </t>
  </si>
  <si>
    <t xml:space="preserve">ხმის ჩამწერი აპარატურის შეძენა </t>
  </si>
  <si>
    <t xml:space="preserve">ფოტოაპარატის შეძენა </t>
  </si>
  <si>
    <t xml:space="preserve">ვიდეო-აუდიო აპარატურის შეძენა </t>
  </si>
  <si>
    <t xml:space="preserve">ტელეფონის, ფაქსის აპარატის შეძენა </t>
  </si>
  <si>
    <t xml:space="preserve">მუსიკალური ინსტრუმენტის შეძენა </t>
  </si>
  <si>
    <t xml:space="preserve">სამედიცინო აპარატურის და ხელსაწყოების შეძენა </t>
  </si>
  <si>
    <t xml:space="preserve">ოპტიკური ხელსაწყოს შეძენა </t>
  </si>
  <si>
    <t xml:space="preserve">ავეჯის შეძენა </t>
  </si>
  <si>
    <t xml:space="preserve">რბილი ავეჯის შეძენა </t>
  </si>
  <si>
    <t xml:space="preserve">მაჯის და სხვა ტიპის საათის შეძენა </t>
  </si>
  <si>
    <t xml:space="preserve">სპორტული საქონელის შეძენა </t>
  </si>
  <si>
    <t xml:space="preserve">       ნახატის, ქანდაკების, ხელოვნების სხვა ნიმუშების, ანტიკვარიატის და    ძვირადღირებული კოლექციების შეძენა </t>
  </si>
  <si>
    <t xml:space="preserve">კოსტიუმების შეძენა </t>
  </si>
  <si>
    <t xml:space="preserve">სხვა მანქანა-დანადგარები და ინვენტარის შეძენა რომელიც არ არის კლასიფიცირებული </t>
  </si>
  <si>
    <t xml:space="preserve">სხვა ძირითადი აქტივები </t>
  </si>
  <si>
    <t xml:space="preserve">კულტივურებული აქტივები </t>
  </si>
  <si>
    <t xml:space="preserve">არამატერიალური ძირითადი აქტივები </t>
  </si>
  <si>
    <t xml:space="preserve">ლიცენზიები </t>
  </si>
  <si>
    <t xml:space="preserve">სხვა არამატერიალური ძირითადი აქტივები </t>
  </si>
  <si>
    <t xml:space="preserve">მატერიალური მარაგები </t>
  </si>
  <si>
    <t xml:space="preserve">სტრატეგიული მარაგები </t>
  </si>
  <si>
    <t xml:space="preserve">სხვა მატერიალური მარაგები </t>
  </si>
  <si>
    <t xml:space="preserve">ნედლეული და მასალები </t>
  </si>
  <si>
    <t xml:space="preserve">დაუმთავრებელი წარმოება </t>
  </si>
  <si>
    <t xml:space="preserve">მზა პროდუქცია </t>
  </si>
  <si>
    <t xml:space="preserve">შემდგომი რეალიზაციისათვის შეძენილი საქონელი </t>
  </si>
  <si>
    <t xml:space="preserve">ფასეულობები </t>
  </si>
  <si>
    <t xml:space="preserve">არაწარმოებული აქტივები  </t>
  </si>
  <si>
    <t xml:space="preserve">მიწა </t>
  </si>
  <si>
    <t xml:space="preserve">წიაღისეული </t>
  </si>
  <si>
    <t xml:space="preserve">სხვა ბუნებრივი აქტივები </t>
  </si>
  <si>
    <t xml:space="preserve">რადიოსიხშირული სპექტრით სარგებლობის ლიცენზია </t>
  </si>
  <si>
    <t xml:space="preserve">სხვა დანარჩენი ბუნებრივი აქტივები </t>
  </si>
  <si>
    <t xml:space="preserve">არაწარმოებული არამატერიალური აქტივები </t>
  </si>
  <si>
    <t xml:space="preserve">ფინანსური აქტივების ზრდა </t>
  </si>
  <si>
    <t xml:space="preserve">საშინაო </t>
  </si>
  <si>
    <t xml:space="preserve">ფასიანი ქაღალდები, გარდა აქციებისა </t>
  </si>
  <si>
    <t xml:space="preserve">სესხები </t>
  </si>
  <si>
    <t xml:space="preserve">აქციები და სხვა კაპიტალი </t>
  </si>
  <si>
    <t xml:space="preserve">სადაზღვევო ტექნიკური რეზერვები </t>
  </si>
  <si>
    <t xml:space="preserve">წარმოებული ფინანსური ინსტრუმენტები </t>
  </si>
  <si>
    <t xml:space="preserve">სხვა დებიტორული დავალიანებები </t>
  </si>
  <si>
    <t xml:space="preserve">საგარეო </t>
  </si>
  <si>
    <t xml:space="preserve">დაზღვევის ტექნიკური რეზერვები  </t>
  </si>
  <si>
    <t xml:space="preserve">მონეტარული ოქრო და ნასესხობის სპეციალური უფლება </t>
  </si>
  <si>
    <t xml:space="preserve">ვალდებულებების კლება </t>
  </si>
  <si>
    <t xml:space="preserve">ვალუტა და დეპოზიტები  </t>
  </si>
  <si>
    <t>ფასიანი ქაღალდები, გარდა აქციებისა</t>
  </si>
  <si>
    <t xml:space="preserve">აქციები და სხვა კაპიტალი (მხოლოდ სახელმწიფო საწარმოები და ორგანიზაციები) </t>
  </si>
  <si>
    <t xml:space="preserve">სხვა კრედიტორული დავალიანებები </t>
  </si>
  <si>
    <t xml:space="preserve">დაზღვევის ტექნიკური რეზერვები </t>
  </si>
  <si>
    <t>2026 წელი</t>
  </si>
  <si>
    <t xml:space="preserve">  </t>
  </si>
  <si>
    <t xml:space="preserve">   </t>
  </si>
  <si>
    <t>ფორს-მაჟორი</t>
  </si>
  <si>
    <t>2027  წელი</t>
  </si>
  <si>
    <t>პროგრამის ფარგლებში განხორციელდება მუნიციპალიტეტის ცალკეული  ტერიტორიის, მწვანე საფარის, ქალაქში არსებული ეზოების დაგვა-დასუფთავება; სანაგვე კონტეინერების დეზიფექცია, მუნიციპალიტეტის ცალკეული ტერიტორიების, ქუჩების მორწყვა-მორეცხვა; მუნიციპალიტეტის ტერიტორიის თოვლის საფარისაგან გაწმენდა, მოყინვის საწინააღმდეგო სამუშაოების განხორციელება  და საჭიროების შემთხვევაში თოვლის მასის გატანა;  საყოფაცხოვრებო, მყარი და დიდი ზომის ნარჩენების, ქუჩების მონახვეტის შეგროვება მუნიციპალიტეტის ტერიტორიაზე  განთავსებულ 1800 ერთეულ ურნებში და ნაგავსაყრელ პოლიგონამდე ტრანსპორტირება; ქალაქის ტერიტორიიდან ნარჩენების გატანას მოემსახურება 3 ნაგავმზიდი, ხოლო მუნიციპალიტეტში შემავალი სოფლებისა და დაბების ტერიტორიიდან გატანას მოემსახურება  5 ნაგავმზიდი.   დღეს არსებული სიტუაციით მუნიციპალიტეტში ყოველდღიურად სუფთავდება 347680 კვმ ფართობი. პროგრამის ფარგლებში 2024 წლისათვის იგეგმება 12000 კვმ-ით მეტი ფართობის დაგვა, სულ ყოველდღიურად მოხდება 359680 კვმ ფართობის   დაგვა-დასუფთავება მ.შ. ქალაქის ტერიტორიაზე 248680 კვმ და სოფლებისა და თემების ტერიტორიაზე 111000 კვ.მ-ის.</t>
  </si>
  <si>
    <t>2027 წელი</t>
  </si>
  <si>
    <t>ქვეპროგრამა გულისხმობს მუნიციპალიტეტის ტერიტორიის დასუფთავების უზრუნველყოფას, რაც თავის მხრივ მოიცავს ქუჩებისა და მისი მიმდებარე ტერიტორიის დაგვა-დასუფთავებას, ნაგვის ურნებში განთავსებას. ამ მიმართულებით მუნიციპალტეტს ემსახურება 55 მეეზოვე. პროგრამის ფარგლებში პროგრამის ფარგლებში 2024 წლისათვის იგეგმება 12000 კვმ-ით მეტი ფართობის დაგვა, სულ ყოველდღიურად მოხდება 359680 კვმ ფართობის   დაგვა-დასუფთავება მ.შ. ქალაქის ტერიტორიაზე 248680 კვმ და სოფლებისა და თემების ტერიტორიაზე 111000 კვ.მ-ის.</t>
  </si>
  <si>
    <t>359680 კვ.მ</t>
  </si>
  <si>
    <t>400000 კვ.მ</t>
  </si>
  <si>
    <t xml:space="preserve">ქვეპოგრამა მოიცავს შეგროვებული ნარჩენების გატანას ყოველდღიურად, ხოლო ტურისტულ სეზონზე დღეში ორჯერ. მუნიციპალიტეტში განთავსებული 1800 ურნიდან  ყოველ დღიურად მოხდება 46 ტონამდე ნარჩენის გატანა ნაგვის პოლიგონზე. ქალაქის ტერიტორიიდან ნარჩენების გატანას მოემსახურება 3 ნაგავმზიდი, ხოლო მუნიციპალიტეტში შემავალი სოფლებისა და დაბების ტერიტორიიდან გატანას მოემსახურება  5 ნაგავმზიდი. </t>
  </si>
  <si>
    <t>ნაგავმზიდი და სპეც მანქანების რაოდენობა</t>
  </si>
  <si>
    <t>2024 წლის მოსალოდნელიხარჯი</t>
  </si>
  <si>
    <t>2027 წლის პროგნოზი</t>
  </si>
  <si>
    <t>2025  წელი</t>
  </si>
  <si>
    <t>2028  წელი</t>
  </si>
  <si>
    <t>2025-2028 წწ.</t>
  </si>
  <si>
    <t>2028 წელი</t>
  </si>
  <si>
    <t>2024 წელი (საბაზისო მაჩვენებელი)</t>
  </si>
  <si>
    <t>2025 წელი (მიზნობრივი მაჩვენებელი)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</si>
</sst>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-* #,##0.00_р_._-;\-* #,##0.00_р_._-;_-* &quot;-&quot;??_р_._-;_-@_-"/>
    <numFmt numFmtId="165" formatCode="_-* #,##0.00_-;\-* #,##0.00_-;_-* &quot;-&quot;??_-;_-@_-"/>
    <numFmt numFmtId="166" formatCode="#,##0_ ;\-#,##0\ "/>
    <numFmt numFmtId="167" formatCode="_-* #,##0.0000_р_._-;\-* #,##0.0000_р_._-;_-* &quot;-&quot;????_р_._-;_-@_-"/>
    <numFmt numFmtId="168" formatCode="_-* #,##0.0_р_._-;\-* #,##0.0_р_._-;_-* &quot;-&quot;??_р_._-;_-@_-"/>
    <numFmt numFmtId="169" formatCode="_-* #,##0_р_._-;\-* #,##0_р_._-;_-* &quot;-&quot;??_р_._-;_-@_-"/>
    <numFmt numFmtId="170" formatCode="#,##0.0"/>
    <numFmt numFmtId="171" formatCode="#,##0.0\ _G_E_L"/>
    <numFmt numFmtId="172" formatCode="#,##0.000"/>
    <numFmt numFmtId="173" formatCode="_-* #,##0.00_₾_-;\-* #,##0.00_₾_-;_-* &quot;-&quot;??_₾_-;_-@_-"/>
  </numFmts>
  <fonts count="8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Sylfaen"/>
      <family val="1"/>
      <charset val="204"/>
    </font>
    <font>
      <b/>
      <sz val="11"/>
      <color theme="8" tint="-0.249977111117893"/>
      <name val="Calibri"/>
      <family val="2"/>
      <charset val="204"/>
      <scheme val="minor"/>
    </font>
    <font>
      <b/>
      <sz val="10"/>
      <color theme="8" tint="-0.249977111117893"/>
      <name val="Sylfaen"/>
      <family val="1"/>
      <charset val="204"/>
    </font>
    <font>
      <sz val="9"/>
      <color theme="8" tint="-0.249977111117893"/>
      <name val="Calibri"/>
      <family val="2"/>
      <charset val="1"/>
      <scheme val="minor"/>
    </font>
    <font>
      <b/>
      <sz val="10"/>
      <color theme="8" tint="-0.249977111117893"/>
      <name val="Calibri"/>
      <family val="2"/>
      <charset val="1"/>
      <scheme val="minor"/>
    </font>
    <font>
      <b/>
      <sz val="10"/>
      <color theme="8" tint="-0.249977111117893"/>
      <name val="Calibri"/>
      <family val="2"/>
      <charset val="204"/>
      <scheme val="minor"/>
    </font>
    <font>
      <sz val="10"/>
      <color theme="8" tint="-0.249977111117893"/>
      <name val="Calibri"/>
      <family val="2"/>
      <charset val="204"/>
      <scheme val="minor"/>
    </font>
    <font>
      <b/>
      <sz val="11"/>
      <color theme="8" tint="-0.249977111117893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0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9"/>
      <name val="Calibri"/>
      <family val="2"/>
      <charset val="1"/>
      <scheme val="minor"/>
    </font>
    <font>
      <sz val="11"/>
      <name val="Sylfae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8"/>
      <name val="Calibri"/>
      <family val="2"/>
      <charset val="1"/>
      <scheme val="minor"/>
    </font>
    <font>
      <sz val="9"/>
      <name val="Calibri"/>
      <family val="2"/>
      <scheme val="minor"/>
    </font>
    <font>
      <sz val="10"/>
      <name val="Sylfaen"/>
      <family val="1"/>
      <charset val="1"/>
    </font>
    <font>
      <sz val="10"/>
      <name val="Calibri"/>
      <family val="2"/>
      <scheme val="minor"/>
    </font>
    <font>
      <sz val="10"/>
      <color theme="1"/>
      <name val="Sylfaen"/>
      <family val="1"/>
      <charset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Sylfaen"/>
      <family val="1"/>
    </font>
    <font>
      <i/>
      <sz val="12"/>
      <color theme="1"/>
      <name val="Sylfaen"/>
      <family val="1"/>
    </font>
    <font>
      <sz val="11"/>
      <name val="Sylfaen"/>
      <family val="1"/>
      <charset val="1"/>
    </font>
    <font>
      <sz val="11"/>
      <name val="Arial Cyr"/>
      <charset val="1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Sylfaen"/>
      <family val="1"/>
    </font>
    <font>
      <sz val="9"/>
      <name val="Arial"/>
      <family val="2"/>
    </font>
    <font>
      <sz val="9"/>
      <name val="Sylfaen"/>
      <family val="1"/>
    </font>
    <font>
      <b/>
      <sz val="11"/>
      <name val="Arial"/>
      <family val="2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8"/>
      <color theme="1"/>
      <name val="Sylfaen"/>
      <family val="1"/>
    </font>
    <font>
      <b/>
      <sz val="8"/>
      <color theme="1"/>
      <name val="LitNusx"/>
      <family val="2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b/>
      <i/>
      <sz val="8"/>
      <color theme="1"/>
      <name val="Sylfaen"/>
      <family val="1"/>
    </font>
    <font>
      <b/>
      <i/>
      <sz val="9"/>
      <color theme="1"/>
      <name val="Sylfaen"/>
      <family val="1"/>
    </font>
    <font>
      <b/>
      <sz val="9"/>
      <color theme="1"/>
      <name val="Sylfaen"/>
      <family val="1"/>
      <charset val="204"/>
    </font>
    <font>
      <b/>
      <sz val="10"/>
      <color theme="1"/>
      <name val="Sylfaen"/>
      <family val="1"/>
    </font>
    <font>
      <sz val="9"/>
      <color theme="1"/>
      <name val="Sylfaen"/>
      <family val="1"/>
    </font>
    <font>
      <b/>
      <sz val="9"/>
      <color indexed="36"/>
      <name val="Arial"/>
      <family val="2"/>
    </font>
    <font>
      <b/>
      <sz val="9"/>
      <color rgb="FF800080"/>
      <name val="Sylfaen"/>
      <family val="1"/>
    </font>
    <font>
      <b/>
      <sz val="9"/>
      <color indexed="36"/>
      <name val="Sylfaen"/>
      <family val="1"/>
    </font>
    <font>
      <b/>
      <sz val="9"/>
      <name val="Arial"/>
      <family val="2"/>
    </font>
    <font>
      <b/>
      <sz val="9"/>
      <color rgb="FF008000"/>
      <name val="Sylfaen"/>
      <family val="1"/>
    </font>
    <font>
      <b/>
      <sz val="9"/>
      <color indexed="17"/>
      <name val="Sylfaen"/>
      <family val="1"/>
    </font>
    <font>
      <b/>
      <sz val="9"/>
      <color rgb="FF000000"/>
      <name val="Sylfaen"/>
      <family val="1"/>
    </font>
    <font>
      <b/>
      <sz val="9"/>
      <name val="Sylfaen"/>
      <family val="1"/>
    </font>
    <font>
      <b/>
      <sz val="9"/>
      <color rgb="FFFF0000"/>
      <name val="Sylfaen"/>
      <family val="1"/>
    </font>
    <font>
      <b/>
      <sz val="9"/>
      <color indexed="10"/>
      <name val="Sylfaen"/>
      <family val="1"/>
    </font>
    <font>
      <b/>
      <sz val="12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9"/>
      <name val="Calibri"/>
      <family val="2"/>
      <scheme val="minor"/>
    </font>
    <font>
      <i/>
      <sz val="9"/>
      <color rgb="FF000000"/>
      <name val="Sylfaen"/>
      <family val="1"/>
    </font>
    <font>
      <b/>
      <sz val="10"/>
      <color rgb="FF0000FF"/>
      <name val="Sylfaen"/>
      <family val="1"/>
    </font>
    <font>
      <b/>
      <sz val="11"/>
      <color indexed="12"/>
      <name val="Sylfaen"/>
      <family val="1"/>
    </font>
    <font>
      <sz val="8"/>
      <name val="Sylfaen"/>
      <family val="1"/>
    </font>
    <font>
      <sz val="12"/>
      <name val="Arial"/>
      <family val="2"/>
    </font>
    <font>
      <sz val="11"/>
      <color indexed="9"/>
      <name val="Calibri"/>
      <family val="2"/>
    </font>
    <font>
      <sz val="10"/>
      <name val="Arial Cyr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2">
    <xf numFmtId="0" fontId="0" fillId="0" borderId="0"/>
    <xf numFmtId="0" fontId="21" fillId="0" borderId="0"/>
    <xf numFmtId="164" fontId="23" fillId="0" borderId="0" applyFont="0" applyFill="0" applyBorder="0" applyAlignment="0" applyProtection="0"/>
    <xf numFmtId="0" fontId="21" fillId="0" borderId="0"/>
    <xf numFmtId="165" fontId="30" fillId="0" borderId="0" applyFont="0" applyFill="0" applyBorder="0" applyAlignment="0" applyProtection="0"/>
    <xf numFmtId="0" fontId="31" fillId="0" borderId="0"/>
    <xf numFmtId="43" fontId="30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43" fillId="0" borderId="0"/>
    <xf numFmtId="43" fontId="30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1" fillId="14" borderId="0" applyNumberFormat="0" applyBorder="0" applyAlignment="0" applyProtection="0"/>
    <xf numFmtId="0" fontId="71" fillId="15" borderId="0" applyNumberFormat="0" applyBorder="0" applyAlignment="0" applyProtection="0"/>
    <xf numFmtId="0" fontId="71" fillId="12" borderId="0" applyNumberFormat="0" applyBorder="0" applyAlignment="0" applyProtection="0"/>
    <xf numFmtId="0" fontId="71" fillId="13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173" fontId="21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2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72" fillId="0" borderId="0"/>
    <xf numFmtId="0" fontId="30" fillId="0" borderId="0"/>
    <xf numFmtId="0" fontId="21" fillId="0" borderId="0"/>
    <xf numFmtId="0" fontId="2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1" fillId="0" borderId="0"/>
    <xf numFmtId="0" fontId="30" fillId="0" borderId="0"/>
    <xf numFmtId="0" fontId="23" fillId="0" borderId="0"/>
    <xf numFmtId="9" fontId="23" fillId="0" borderId="0" applyFont="0" applyFill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1" fillId="21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22" borderId="0" applyNumberFormat="0" applyBorder="0" applyAlignment="0" applyProtection="0"/>
    <xf numFmtId="0" fontId="73" fillId="10" borderId="24" applyNumberFormat="0" applyAlignment="0" applyProtection="0"/>
    <xf numFmtId="0" fontId="74" fillId="23" borderId="25" applyNumberFormat="0" applyAlignment="0" applyProtection="0"/>
    <xf numFmtId="0" fontId="75" fillId="23" borderId="24" applyNumberFormat="0" applyAlignment="0" applyProtection="0"/>
    <xf numFmtId="0" fontId="76" fillId="0" borderId="26" applyNumberFormat="0" applyFill="0" applyAlignment="0" applyProtection="0"/>
    <xf numFmtId="0" fontId="77" fillId="0" borderId="27" applyNumberFormat="0" applyFill="0" applyAlignment="0" applyProtection="0"/>
    <xf numFmtId="0" fontId="78" fillId="0" borderId="28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29" applyNumberFormat="0" applyFill="0" applyAlignment="0" applyProtection="0"/>
    <xf numFmtId="0" fontId="80" fillId="24" borderId="30" applyNumberFormat="0" applyAlignment="0" applyProtection="0"/>
    <xf numFmtId="0" fontId="81" fillId="0" borderId="0" applyNumberFormat="0" applyFill="0" applyBorder="0" applyAlignment="0" applyProtection="0"/>
    <xf numFmtId="0" fontId="82" fillId="25" borderId="0" applyNumberFormat="0" applyBorder="0" applyAlignment="0" applyProtection="0"/>
    <xf numFmtId="0" fontId="83" fillId="6" borderId="0" applyNumberFormat="0" applyBorder="0" applyAlignment="0" applyProtection="0"/>
    <xf numFmtId="0" fontId="84" fillId="0" borderId="0" applyNumberFormat="0" applyFill="0" applyBorder="0" applyAlignment="0" applyProtection="0"/>
    <xf numFmtId="0" fontId="43" fillId="26" borderId="31" applyNumberFormat="0" applyFont="0" applyAlignment="0" applyProtection="0"/>
    <xf numFmtId="0" fontId="85" fillId="0" borderId="32" applyNumberFormat="0" applyFill="0" applyAlignment="0" applyProtection="0"/>
    <xf numFmtId="0" fontId="86" fillId="0" borderId="0" applyNumberFormat="0" applyFill="0" applyBorder="0" applyAlignment="0" applyProtection="0"/>
    <xf numFmtId="0" fontId="87" fillId="7" borderId="0" applyNumberFormat="0" applyBorder="0" applyAlignment="0" applyProtection="0"/>
  </cellStyleXfs>
  <cellXfs count="283">
    <xf numFmtId="0" fontId="0" fillId="0" borderId="0" xfId="0"/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2" fillId="2" borderId="1" xfId="1" applyFont="1" applyFill="1" applyBorder="1" applyAlignment="1">
      <alignment vertical="center" wrapText="1"/>
    </xf>
    <xf numFmtId="9" fontId="0" fillId="0" borderId="0" xfId="0" applyNumberFormat="1"/>
    <xf numFmtId="164" fontId="0" fillId="0" borderId="0" xfId="0" applyNumberFormat="1"/>
    <xf numFmtId="168" fontId="26" fillId="2" borderId="2" xfId="2" applyNumberFormat="1" applyFont="1" applyFill="1" applyBorder="1" applyAlignment="1">
      <alignment horizontal="center" vertical="center" wrapText="1"/>
    </xf>
    <xf numFmtId="0" fontId="27" fillId="2" borderId="2" xfId="1" applyFont="1" applyFill="1" applyBorder="1" applyAlignment="1">
      <alignment horizontal="left" vertical="center" wrapText="1" indent="1"/>
    </xf>
    <xf numFmtId="168" fontId="26" fillId="2" borderId="14" xfId="2" applyNumberFormat="1" applyFont="1" applyFill="1" applyBorder="1" applyAlignment="1">
      <alignment horizontal="center" vertical="center" wrapText="1"/>
    </xf>
    <xf numFmtId="0" fontId="27" fillId="2" borderId="14" xfId="1" applyFont="1" applyFill="1" applyBorder="1" applyAlignment="1">
      <alignment horizontal="left" vertical="center" wrapText="1" indent="1"/>
    </xf>
    <xf numFmtId="168" fontId="26" fillId="2" borderId="13" xfId="2" applyNumberFormat="1" applyFont="1" applyFill="1" applyBorder="1" applyAlignment="1">
      <alignment horizontal="center" vertical="center" wrapText="1"/>
    </xf>
    <xf numFmtId="0" fontId="27" fillId="2" borderId="13" xfId="1" applyFont="1" applyFill="1" applyBorder="1" applyAlignment="1">
      <alignment horizontal="left" vertical="center" wrapText="1" indent="1"/>
    </xf>
    <xf numFmtId="0" fontId="29" fillId="0" borderId="13" xfId="0" applyFont="1" applyBorder="1" applyAlignment="1">
      <alignment horizontal="left" vertical="center" wrapText="1" indent="1"/>
    </xf>
    <xf numFmtId="0" fontId="34" fillId="2" borderId="1" xfId="1" applyFont="1" applyFill="1" applyBorder="1" applyAlignment="1">
      <alignment horizontal="center" vertical="center" wrapText="1"/>
    </xf>
    <xf numFmtId="0" fontId="27" fillId="2" borderId="1" xfId="1" applyFont="1" applyFill="1" applyBorder="1" applyAlignment="1">
      <alignment horizontal="center" vertical="center" wrapText="1"/>
    </xf>
    <xf numFmtId="3" fontId="28" fillId="0" borderId="14" xfId="0" applyNumberFormat="1" applyFont="1" applyBorder="1" applyAlignment="1">
      <alignment horizontal="center" vertical="center"/>
    </xf>
    <xf numFmtId="3" fontId="28" fillId="0" borderId="13" xfId="0" applyNumberFormat="1" applyFont="1" applyBorder="1" applyAlignment="1">
      <alignment horizontal="center" vertical="center"/>
    </xf>
    <xf numFmtId="3" fontId="28" fillId="0" borderId="1" xfId="0" applyNumberFormat="1" applyFon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166" fontId="28" fillId="0" borderId="1" xfId="2" applyNumberFormat="1" applyFont="1" applyFill="1" applyBorder="1" applyAlignment="1">
      <alignment horizontal="center" vertical="center" wrapText="1"/>
    </xf>
    <xf numFmtId="167" fontId="28" fillId="0" borderId="1" xfId="2" applyNumberFormat="1" applyFont="1" applyFill="1" applyBorder="1" applyAlignment="1">
      <alignment horizontal="center" vertical="center" wrapText="1"/>
    </xf>
    <xf numFmtId="164" fontId="36" fillId="0" borderId="1" xfId="2" applyFont="1" applyFill="1" applyBorder="1" applyAlignment="1">
      <alignment horizontal="center" vertical="center" wrapText="1"/>
    </xf>
    <xf numFmtId="3" fontId="37" fillId="0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3" fontId="0" fillId="0" borderId="0" xfId="0" applyNumberFormat="1"/>
    <xf numFmtId="168" fontId="26" fillId="2" borderId="15" xfId="2" applyNumberFormat="1" applyFont="1" applyFill="1" applyBorder="1" applyAlignment="1">
      <alignment horizontal="center" vertical="center" wrapText="1"/>
    </xf>
    <xf numFmtId="0" fontId="27" fillId="2" borderId="15" xfId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13" fontId="1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9" fontId="1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1" xfId="0" applyFont="1" applyFill="1" applyBorder="1" applyAlignment="1">
      <alignment horizontal="center" vertical="center" wrapText="1"/>
    </xf>
    <xf numFmtId="9" fontId="2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71" fontId="44" fillId="2" borderId="16" xfId="7" applyNumberFormat="1" applyFont="1" applyFill="1" applyBorder="1" applyAlignment="1" applyProtection="1">
      <alignment horizontal="center" vertical="center" textRotation="90" wrapText="1"/>
      <protection locked="0"/>
    </xf>
    <xf numFmtId="170" fontId="44" fillId="2" borderId="22" xfId="7" applyNumberFormat="1" applyFont="1" applyFill="1" applyBorder="1" applyAlignment="1" applyProtection="1">
      <alignment horizontal="center" vertical="center" wrapText="1"/>
      <protection locked="0"/>
    </xf>
    <xf numFmtId="0" fontId="44" fillId="4" borderId="16" xfId="8" applyFont="1" applyFill="1" applyBorder="1" applyAlignment="1" applyProtection="1">
      <alignment horizontal="center" vertical="center" wrapText="1"/>
      <protection locked="0"/>
    </xf>
    <xf numFmtId="0" fontId="48" fillId="2" borderId="16" xfId="8" applyFont="1" applyFill="1" applyBorder="1" applyAlignment="1" applyProtection="1">
      <alignment horizontal="center" vertical="center" wrapText="1"/>
      <protection locked="0"/>
    </xf>
    <xf numFmtId="0" fontId="44" fillId="2" borderId="19" xfId="8" applyFont="1" applyFill="1" applyBorder="1" applyAlignment="1" applyProtection="1">
      <alignment horizontal="center" vertical="center" wrapText="1"/>
      <protection locked="0"/>
    </xf>
    <xf numFmtId="0" fontId="53" fillId="0" borderId="20" xfId="8" applyFont="1" applyFill="1" applyBorder="1" applyAlignment="1" applyProtection="1">
      <alignment horizontal="center" vertical="center" wrapText="1"/>
      <protection locked="0"/>
    </xf>
    <xf numFmtId="0" fontId="56" fillId="0" borderId="20" xfId="8" applyFont="1" applyFill="1" applyBorder="1" applyAlignment="1" applyProtection="1">
      <alignment horizontal="center" vertical="center" wrapText="1"/>
      <protection locked="0"/>
    </xf>
    <xf numFmtId="0" fontId="56" fillId="0" borderId="21" xfId="8" applyFont="1" applyFill="1" applyBorder="1" applyAlignment="1" applyProtection="1">
      <alignment horizontal="center" vertical="center" wrapText="1"/>
      <protection locked="0"/>
    </xf>
    <xf numFmtId="0" fontId="51" fillId="4" borderId="16" xfId="8" applyFont="1" applyFill="1" applyBorder="1" applyAlignment="1" applyProtection="1">
      <alignment horizontal="center" vertical="center" wrapText="1"/>
      <protection locked="0"/>
    </xf>
    <xf numFmtId="0" fontId="56" fillId="0" borderId="19" xfId="8" applyFont="1" applyFill="1" applyBorder="1" applyAlignment="1" applyProtection="1">
      <alignment horizontal="center" vertical="center" wrapText="1"/>
      <protection locked="0"/>
    </xf>
    <xf numFmtId="0" fontId="41" fillId="4" borderId="16" xfId="8" applyFont="1" applyFill="1" applyBorder="1" applyAlignment="1" applyProtection="1">
      <alignment horizontal="center" vertical="center" wrapText="1"/>
      <protection locked="0"/>
    </xf>
    <xf numFmtId="170" fontId="68" fillId="4" borderId="22" xfId="9" applyNumberFormat="1" applyFont="1" applyFill="1" applyBorder="1" applyAlignment="1" applyProtection="1">
      <alignment horizontal="center" vertical="center" wrapText="1"/>
    </xf>
    <xf numFmtId="170" fontId="62" fillId="0" borderId="13" xfId="9" applyNumberFormat="1" applyFont="1" applyFill="1" applyBorder="1" applyAlignment="1" applyProtection="1">
      <alignment horizontal="center" vertical="center" wrapText="1"/>
    </xf>
    <xf numFmtId="170" fontId="55" fillId="0" borderId="1" xfId="9" applyNumberFormat="1" applyFont="1" applyFill="1" applyBorder="1" applyAlignment="1" applyProtection="1">
      <alignment horizontal="center" vertical="center" wrapText="1"/>
    </xf>
    <xf numFmtId="170" fontId="62" fillId="0" borderId="1" xfId="9" applyNumberFormat="1" applyFont="1" applyFill="1" applyBorder="1" applyAlignment="1" applyProtection="1">
      <alignment horizontal="center" vertical="center" wrapText="1"/>
    </xf>
    <xf numFmtId="170" fontId="62" fillId="0" borderId="2" xfId="9" applyNumberFormat="1" applyFont="1" applyFill="1" applyBorder="1" applyAlignment="1" applyProtection="1">
      <alignment horizontal="center" vertical="center" wrapText="1"/>
    </xf>
    <xf numFmtId="0" fontId="46" fillId="4" borderId="16" xfId="8" applyFont="1" applyFill="1" applyBorder="1" applyAlignment="1" applyProtection="1">
      <alignment horizontal="center" vertical="center" wrapText="1"/>
      <protection locked="0"/>
    </xf>
    <xf numFmtId="170" fontId="46" fillId="4" borderId="22" xfId="9" applyNumberFormat="1" applyFont="1" applyFill="1" applyBorder="1" applyAlignment="1" applyProtection="1">
      <alignment horizontal="center" vertical="center" wrapText="1"/>
    </xf>
    <xf numFmtId="0" fontId="56" fillId="0" borderId="17" xfId="8" applyFont="1" applyFill="1" applyBorder="1" applyAlignment="1" applyProtection="1">
      <alignment horizontal="center" vertical="center" wrapText="1"/>
      <protection locked="0"/>
    </xf>
    <xf numFmtId="170" fontId="55" fillId="0" borderId="18" xfId="9" applyNumberFormat="1" applyFont="1" applyFill="1" applyBorder="1" applyAlignment="1" applyProtection="1">
      <alignment horizontal="center" vertical="center" wrapText="1"/>
    </xf>
    <xf numFmtId="169" fontId="0" fillId="0" borderId="1" xfId="0" applyNumberFormat="1" applyFill="1" applyBorder="1" applyAlignment="1">
      <alignment horizontal="center" vertical="center" wrapText="1"/>
    </xf>
    <xf numFmtId="168" fontId="17" fillId="2" borderId="1" xfId="2" applyNumberFormat="1" applyFont="1" applyFill="1" applyBorder="1" applyAlignment="1">
      <alignment horizontal="center" vertical="center" wrapText="1"/>
    </xf>
    <xf numFmtId="168" fontId="35" fillId="2" borderId="1" xfId="2" applyNumberFormat="1" applyFont="1" applyFill="1" applyBorder="1" applyAlignment="1">
      <alignment vertical="center" wrapText="1"/>
    </xf>
    <xf numFmtId="3" fontId="17" fillId="2" borderId="1" xfId="0" applyNumberFormat="1" applyFont="1" applyFill="1" applyBorder="1" applyAlignment="1">
      <alignment horizontal="center" vertical="center"/>
    </xf>
    <xf numFmtId="3" fontId="28" fillId="2" borderId="2" xfId="0" applyNumberFormat="1" applyFont="1" applyFill="1" applyBorder="1" applyAlignment="1">
      <alignment horizontal="center" vertical="center"/>
    </xf>
    <xf numFmtId="3" fontId="28" fillId="2" borderId="14" xfId="0" applyNumberFormat="1" applyFont="1" applyFill="1" applyBorder="1" applyAlignment="1">
      <alignment horizontal="center" vertical="center"/>
    </xf>
    <xf numFmtId="3" fontId="28" fillId="2" borderId="13" xfId="0" applyNumberFormat="1" applyFont="1" applyFill="1" applyBorder="1" applyAlignment="1">
      <alignment horizontal="center" vertical="center"/>
    </xf>
    <xf numFmtId="3" fontId="28" fillId="2" borderId="15" xfId="0" applyNumberFormat="1" applyFont="1" applyFill="1" applyBorder="1" applyAlignment="1">
      <alignment horizontal="center" vertical="center"/>
    </xf>
    <xf numFmtId="0" fontId="34" fillId="2" borderId="1" xfId="1" applyFont="1" applyFill="1" applyBorder="1" applyAlignment="1">
      <alignment vertical="center" wrapText="1"/>
    </xf>
    <xf numFmtId="3" fontId="28" fillId="0" borderId="2" xfId="0" applyNumberFormat="1" applyFont="1" applyBorder="1" applyAlignment="1">
      <alignment horizontal="center" vertical="center"/>
    </xf>
    <xf numFmtId="3" fontId="28" fillId="2" borderId="2" xfId="1" applyNumberFormat="1" applyFont="1" applyFill="1" applyBorder="1" applyAlignment="1">
      <alignment horizontal="center" vertical="center" wrapText="1"/>
    </xf>
    <xf numFmtId="3" fontId="28" fillId="2" borderId="14" xfId="1" applyNumberFormat="1" applyFont="1" applyFill="1" applyBorder="1" applyAlignment="1">
      <alignment horizontal="center" vertical="center" wrapText="1"/>
    </xf>
    <xf numFmtId="3" fontId="28" fillId="2" borderId="13" xfId="1" applyNumberFormat="1" applyFont="1" applyFill="1" applyBorder="1" applyAlignment="1">
      <alignment horizontal="center" vertical="center" wrapText="1"/>
    </xf>
    <xf numFmtId="0" fontId="39" fillId="0" borderId="0" xfId="10" applyFont="1" applyFill="1" applyProtection="1">
      <protection locked="0"/>
    </xf>
    <xf numFmtId="0" fontId="39" fillId="0" borderId="0" xfId="10" applyFont="1" applyFill="1" applyAlignment="1" applyProtection="1">
      <alignment vertical="center"/>
      <protection locked="0"/>
    </xf>
    <xf numFmtId="170" fontId="40" fillId="0" borderId="0" xfId="10" applyNumberFormat="1" applyFont="1" applyFill="1" applyAlignment="1" applyProtection="1">
      <alignment vertical="center"/>
      <protection locked="0"/>
    </xf>
    <xf numFmtId="0" fontId="30" fillId="0" borderId="0" xfId="10" applyProtection="1">
      <protection locked="0"/>
    </xf>
    <xf numFmtId="0" fontId="42" fillId="2" borderId="0" xfId="10" applyFont="1" applyFill="1" applyProtection="1">
      <protection locked="0"/>
    </xf>
    <xf numFmtId="0" fontId="45" fillId="2" borderId="22" xfId="10" applyFont="1" applyFill="1" applyBorder="1" applyAlignment="1" applyProtection="1">
      <alignment horizontal="center" vertical="center" wrapText="1"/>
      <protection locked="0"/>
    </xf>
    <xf numFmtId="3" fontId="44" fillId="2" borderId="22" xfId="7" applyNumberFormat="1" applyFont="1" applyFill="1" applyBorder="1" applyAlignment="1" applyProtection="1">
      <alignment horizontal="center" vertical="center" wrapText="1"/>
      <protection locked="0"/>
    </xf>
    <xf numFmtId="0" fontId="30" fillId="2" borderId="0" xfId="10" applyFont="1" applyFill="1" applyProtection="1">
      <protection locked="0"/>
    </xf>
    <xf numFmtId="0" fontId="46" fillId="4" borderId="22" xfId="10" quotePrefix="1" applyFont="1" applyFill="1" applyBorder="1" applyAlignment="1">
      <alignment horizontal="center" vertical="center" wrapText="1"/>
    </xf>
    <xf numFmtId="172" fontId="47" fillId="4" borderId="22" xfId="11" applyNumberFormat="1" applyFont="1" applyFill="1" applyBorder="1" applyAlignment="1" applyProtection="1">
      <alignment horizontal="center" vertical="center" wrapText="1"/>
    </xf>
    <xf numFmtId="170" fontId="47" fillId="4" borderId="22" xfId="9" applyNumberFormat="1" applyFont="1" applyFill="1" applyBorder="1" applyAlignment="1" applyProtection="1">
      <alignment horizontal="center" vertical="center" wrapText="1"/>
    </xf>
    <xf numFmtId="172" fontId="30" fillId="2" borderId="0" xfId="10" applyNumberFormat="1" applyFont="1" applyFill="1" applyProtection="1">
      <protection locked="0"/>
    </xf>
    <xf numFmtId="0" fontId="49" fillId="2" borderId="22" xfId="10" applyFont="1" applyFill="1" applyBorder="1" applyAlignment="1">
      <alignment vertical="center" wrapText="1"/>
    </xf>
    <xf numFmtId="170" fontId="49" fillId="2" borderId="22" xfId="11" applyNumberFormat="1" applyFont="1" applyFill="1" applyBorder="1" applyAlignment="1" applyProtection="1">
      <alignment horizontal="center" vertical="center" wrapText="1"/>
    </xf>
    <xf numFmtId="170" fontId="50" fillId="2" borderId="22" xfId="11" applyNumberFormat="1" applyFont="1" applyFill="1" applyBorder="1" applyAlignment="1" applyProtection="1">
      <alignment horizontal="center" wrapText="1"/>
    </xf>
    <xf numFmtId="0" fontId="51" fillId="4" borderId="22" xfId="10" applyFont="1" applyFill="1" applyBorder="1" applyAlignment="1">
      <alignment vertical="center" wrapText="1"/>
    </xf>
    <xf numFmtId="170" fontId="47" fillId="4" borderId="22" xfId="11" applyNumberFormat="1" applyFont="1" applyFill="1" applyBorder="1" applyAlignment="1" applyProtection="1">
      <alignment horizontal="center" vertical="center" wrapText="1"/>
    </xf>
    <xf numFmtId="170" fontId="30" fillId="2" borderId="0" xfId="10" applyNumberFormat="1" applyFont="1" applyFill="1" applyProtection="1">
      <protection locked="0"/>
    </xf>
    <xf numFmtId="0" fontId="47" fillId="2" borderId="13" xfId="10" applyFont="1" applyFill="1" applyBorder="1" applyAlignment="1">
      <alignment vertical="center" wrapText="1"/>
    </xf>
    <xf numFmtId="170" fontId="52" fillId="2" borderId="13" xfId="11" applyNumberFormat="1" applyFont="1" applyFill="1" applyBorder="1" applyAlignment="1" applyProtection="1">
      <alignment horizontal="center" vertical="center" wrapText="1"/>
    </xf>
    <xf numFmtId="170" fontId="47" fillId="2" borderId="13" xfId="11" applyNumberFormat="1" applyFont="1" applyFill="1" applyBorder="1" applyAlignment="1" applyProtection="1">
      <alignment horizontal="center" vertical="center" wrapText="1"/>
    </xf>
    <xf numFmtId="9" fontId="30" fillId="2" borderId="0" xfId="10" applyNumberFormat="1" applyFont="1" applyFill="1" applyProtection="1">
      <protection locked="0"/>
    </xf>
    <xf numFmtId="0" fontId="54" fillId="0" borderId="1" xfId="10" applyFont="1" applyFill="1" applyBorder="1" applyAlignment="1">
      <alignment horizontal="left" vertical="center" wrapText="1" indent="2"/>
    </xf>
    <xf numFmtId="170" fontId="40" fillId="0" borderId="1" xfId="11" applyNumberFormat="1" applyFont="1" applyFill="1" applyBorder="1" applyAlignment="1" applyProtection="1">
      <alignment horizontal="center" vertical="center" wrapText="1"/>
    </xf>
    <xf numFmtId="170" fontId="55" fillId="2" borderId="1" xfId="11" applyNumberFormat="1" applyFont="1" applyFill="1" applyBorder="1" applyAlignment="1" applyProtection="1">
      <alignment horizontal="center" vertical="center" wrapText="1"/>
    </xf>
    <xf numFmtId="0" fontId="30" fillId="0" borderId="0" xfId="10" applyFont="1" applyFill="1" applyProtection="1">
      <protection locked="0"/>
    </xf>
    <xf numFmtId="0" fontId="57" fillId="0" borderId="1" xfId="10" applyFont="1" applyFill="1" applyBorder="1" applyAlignment="1">
      <alignment horizontal="left" vertical="center" wrapText="1" indent="3"/>
    </xf>
    <xf numFmtId="170" fontId="58" fillId="2" borderId="1" xfId="11" applyNumberFormat="1" applyFont="1" applyFill="1" applyBorder="1" applyAlignment="1" applyProtection="1">
      <alignment horizontal="center" vertical="center" wrapText="1"/>
    </xf>
    <xf numFmtId="0" fontId="59" fillId="0" borderId="1" xfId="10" applyFont="1" applyFill="1" applyBorder="1" applyAlignment="1">
      <alignment horizontal="left" vertical="center" wrapText="1" indent="4"/>
    </xf>
    <xf numFmtId="171" fontId="70" fillId="0" borderId="23" xfId="6" applyNumberFormat="1" applyFont="1" applyFill="1" applyBorder="1" applyAlignment="1">
      <alignment horizontal="center" wrapText="1"/>
    </xf>
    <xf numFmtId="170" fontId="60" fillId="2" borderId="1" xfId="11" applyNumberFormat="1" applyFont="1" applyFill="1" applyBorder="1" applyAlignment="1" applyProtection="1">
      <alignment horizontal="center" vertical="center" wrapText="1"/>
    </xf>
    <xf numFmtId="0" fontId="30" fillId="0" borderId="0" xfId="10" applyFill="1" applyProtection="1">
      <protection locked="0"/>
    </xf>
    <xf numFmtId="9" fontId="30" fillId="0" borderId="0" xfId="10" applyNumberFormat="1" applyFill="1" applyProtection="1">
      <protection locked="0"/>
    </xf>
    <xf numFmtId="170" fontId="58" fillId="0" borderId="1" xfId="11" applyNumberFormat="1" applyFont="1" applyFill="1" applyBorder="1" applyAlignment="1" applyProtection="1">
      <alignment horizontal="center" vertical="center" wrapText="1"/>
    </xf>
    <xf numFmtId="170" fontId="60" fillId="0" borderId="1" xfId="11" applyNumberFormat="1" applyFont="1" applyFill="1" applyBorder="1" applyAlignment="1" applyProtection="1">
      <alignment horizontal="center" vertical="center" wrapText="1"/>
    </xf>
    <xf numFmtId="170" fontId="55" fillId="0" borderId="1" xfId="11" applyNumberFormat="1" applyFont="1" applyFill="1" applyBorder="1" applyAlignment="1" applyProtection="1">
      <alignment horizontal="center" vertical="center" wrapText="1"/>
    </xf>
    <xf numFmtId="0" fontId="61" fillId="0" borderId="1" xfId="10" applyFont="1" applyFill="1" applyBorder="1" applyAlignment="1">
      <alignment vertical="center" wrapText="1"/>
    </xf>
    <xf numFmtId="170" fontId="62" fillId="2" borderId="1" xfId="11" applyNumberFormat="1" applyFont="1" applyFill="1" applyBorder="1" applyAlignment="1" applyProtection="1">
      <alignment horizontal="center" vertical="center" wrapText="1"/>
    </xf>
    <xf numFmtId="3" fontId="37" fillId="0" borderId="1" xfId="1" applyNumberFormat="1" applyFont="1" applyFill="1" applyBorder="1" applyAlignment="1">
      <alignment horizontal="center" vertical="center"/>
    </xf>
    <xf numFmtId="3" fontId="63" fillId="3" borderId="1" xfId="1" applyNumberFormat="1" applyFont="1" applyFill="1" applyBorder="1" applyAlignment="1">
      <alignment horizontal="center" vertical="center"/>
    </xf>
    <xf numFmtId="0" fontId="57" fillId="0" borderId="1" xfId="10" applyFont="1" applyFill="1" applyBorder="1" applyAlignment="1">
      <alignment horizontal="center" vertical="center" wrapText="1"/>
    </xf>
    <xf numFmtId="3" fontId="37" fillId="2" borderId="1" xfId="1" applyNumberFormat="1" applyFont="1" applyFill="1" applyBorder="1" applyAlignment="1">
      <alignment horizontal="center" vertical="center"/>
    </xf>
    <xf numFmtId="3" fontId="64" fillId="3" borderId="1" xfId="1" applyNumberFormat="1" applyFont="1" applyFill="1" applyBorder="1" applyAlignment="1">
      <alignment horizontal="center" vertical="center"/>
    </xf>
    <xf numFmtId="170" fontId="40" fillId="3" borderId="1" xfId="11" applyNumberFormat="1" applyFont="1" applyFill="1" applyBorder="1" applyAlignment="1" applyProtection="1">
      <alignment horizontal="center" vertical="center" wrapText="1"/>
    </xf>
    <xf numFmtId="170" fontId="40" fillId="2" borderId="1" xfId="11" applyNumberFormat="1" applyFont="1" applyFill="1" applyBorder="1" applyAlignment="1" applyProtection="1">
      <alignment horizontal="center" vertical="center" wrapText="1"/>
    </xf>
    <xf numFmtId="3" fontId="37" fillId="3" borderId="1" xfId="1" applyNumberFormat="1" applyFont="1" applyFill="1" applyBorder="1" applyAlignment="1">
      <alignment horizontal="center" vertical="center"/>
    </xf>
    <xf numFmtId="0" fontId="37" fillId="3" borderId="1" xfId="1" applyFont="1" applyFill="1" applyBorder="1" applyAlignment="1">
      <alignment horizontal="center"/>
    </xf>
    <xf numFmtId="0" fontId="57" fillId="0" borderId="1" xfId="10" applyFont="1" applyFill="1" applyBorder="1" applyAlignment="1">
      <alignment horizontal="left" vertical="center" wrapText="1"/>
    </xf>
    <xf numFmtId="0" fontId="30" fillId="0" borderId="0" xfId="10" applyFont="1" applyFill="1" applyProtection="1"/>
    <xf numFmtId="0" fontId="37" fillId="2" borderId="1" xfId="1" applyFont="1" applyFill="1" applyBorder="1" applyAlignment="1">
      <alignment horizontal="center"/>
    </xf>
    <xf numFmtId="170" fontId="62" fillId="0" borderId="1" xfId="11" applyNumberFormat="1" applyFont="1" applyFill="1" applyBorder="1" applyAlignment="1" applyProtection="1">
      <alignment horizontal="center" vertical="center" wrapText="1"/>
    </xf>
    <xf numFmtId="0" fontId="65" fillId="2" borderId="1" xfId="1" applyFont="1" applyFill="1" applyBorder="1" applyAlignment="1">
      <alignment horizontal="center"/>
    </xf>
    <xf numFmtId="0" fontId="30" fillId="0" borderId="0" xfId="10" applyFont="1" applyProtection="1">
      <protection locked="0"/>
    </xf>
    <xf numFmtId="0" fontId="57" fillId="0" borderId="2" xfId="10" applyFont="1" applyFill="1" applyBorder="1" applyAlignment="1">
      <alignment horizontal="left" vertical="center" wrapText="1" indent="3"/>
    </xf>
    <xf numFmtId="170" fontId="60" fillId="0" borderId="2" xfId="11" applyNumberFormat="1" applyFont="1" applyFill="1" applyBorder="1" applyAlignment="1" applyProtection="1">
      <alignment horizontal="center" vertical="center" wrapText="1"/>
    </xf>
    <xf numFmtId="170" fontId="58" fillId="2" borderId="2" xfId="11" applyNumberFormat="1" applyFont="1" applyFill="1" applyBorder="1" applyAlignment="1" applyProtection="1">
      <alignment horizontal="center" vertical="center" wrapText="1"/>
    </xf>
    <xf numFmtId="170" fontId="51" fillId="4" borderId="22" xfId="11" applyNumberFormat="1" applyFont="1" applyFill="1" applyBorder="1" applyAlignment="1" applyProtection="1">
      <alignment horizontal="center" vertical="center" wrapText="1"/>
    </xf>
    <xf numFmtId="170" fontId="51" fillId="2" borderId="22" xfId="11" applyNumberFormat="1" applyFont="1" applyFill="1" applyBorder="1" applyAlignment="1" applyProtection="1">
      <alignment horizontal="center" vertical="center" wrapText="1"/>
    </xf>
    <xf numFmtId="0" fontId="61" fillId="0" borderId="13" xfId="10" applyFont="1" applyFill="1" applyBorder="1" applyAlignment="1">
      <alignment horizontal="left" vertical="center" wrapText="1" indent="1"/>
    </xf>
    <xf numFmtId="170" fontId="60" fillId="0" borderId="13" xfId="11" applyNumberFormat="1" applyFont="1" applyFill="1" applyBorder="1" applyAlignment="1" applyProtection="1">
      <alignment horizontal="center" vertical="center" wrapText="1"/>
    </xf>
    <xf numFmtId="170" fontId="62" fillId="2" borderId="13" xfId="11" applyNumberFormat="1" applyFont="1" applyFill="1" applyBorder="1" applyAlignment="1" applyProtection="1">
      <alignment horizontal="center" vertical="center" wrapText="1"/>
    </xf>
    <xf numFmtId="0" fontId="40" fillId="0" borderId="1" xfId="10" applyFont="1" applyFill="1" applyBorder="1" applyAlignment="1">
      <alignment horizontal="left" vertical="center" wrapText="1" indent="4"/>
    </xf>
    <xf numFmtId="0" fontId="66" fillId="0" borderId="1" xfId="10" applyFont="1" applyFill="1" applyBorder="1" applyAlignment="1">
      <alignment horizontal="left" vertical="center" wrapText="1" indent="5"/>
    </xf>
    <xf numFmtId="0" fontId="66" fillId="0" borderId="1" xfId="10" applyFont="1" applyFill="1" applyBorder="1" applyAlignment="1">
      <alignment horizontal="center" vertical="center" wrapText="1"/>
    </xf>
    <xf numFmtId="0" fontId="61" fillId="0" borderId="1" xfId="10" applyFont="1" applyFill="1" applyBorder="1" applyAlignment="1">
      <alignment horizontal="left" vertical="center" wrapText="1" indent="1"/>
    </xf>
    <xf numFmtId="0" fontId="54" fillId="0" borderId="2" xfId="10" applyFont="1" applyFill="1" applyBorder="1" applyAlignment="1">
      <alignment horizontal="left" vertical="center" wrapText="1" indent="2"/>
    </xf>
    <xf numFmtId="170" fontId="55" fillId="0" borderId="2" xfId="11" applyNumberFormat="1" applyFont="1" applyFill="1" applyBorder="1" applyAlignment="1" applyProtection="1">
      <alignment horizontal="center" vertical="center" wrapText="1"/>
    </xf>
    <xf numFmtId="0" fontId="67" fillId="4" borderId="22" xfId="10" applyFont="1" applyFill="1" applyBorder="1" applyAlignment="1">
      <alignment vertical="center" wrapText="1"/>
    </xf>
    <xf numFmtId="0" fontId="61" fillId="0" borderId="2" xfId="10" applyFont="1" applyFill="1" applyBorder="1" applyAlignment="1">
      <alignment horizontal="left" vertical="center" wrapText="1" indent="1"/>
    </xf>
    <xf numFmtId="0" fontId="54" fillId="0" borderId="18" xfId="10" applyFont="1" applyFill="1" applyBorder="1" applyAlignment="1">
      <alignment horizontal="left" vertical="center" wrapText="1" indent="2"/>
    </xf>
    <xf numFmtId="0" fontId="69" fillId="2" borderId="0" xfId="10" applyFont="1" applyFill="1" applyProtection="1">
      <protection locked="0"/>
    </xf>
    <xf numFmtId="0" fontId="39" fillId="2" borderId="0" xfId="10" applyFont="1" applyFill="1" applyAlignment="1" applyProtection="1">
      <alignment vertical="center"/>
      <protection locked="0"/>
    </xf>
    <xf numFmtId="170" fontId="40" fillId="2" borderId="0" xfId="10" applyNumberFormat="1" applyFont="1" applyFill="1" applyAlignment="1" applyProtection="1">
      <alignment vertical="center"/>
      <protection locked="0"/>
    </xf>
    <xf numFmtId="3" fontId="28" fillId="3" borderId="1" xfId="2" applyNumberFormat="1" applyFont="1" applyFill="1" applyBorder="1" applyAlignment="1">
      <alignment horizontal="center" vertical="center" wrapText="1"/>
    </xf>
    <xf numFmtId="0" fontId="32" fillId="0" borderId="1" xfId="3" applyFont="1" applyBorder="1" applyAlignment="1">
      <alignment horizontal="center" vertical="center" wrapText="1"/>
    </xf>
    <xf numFmtId="0" fontId="33" fillId="0" borderId="0" xfId="3" applyFont="1" applyAlignment="1">
      <alignment vertical="center"/>
    </xf>
    <xf numFmtId="0" fontId="33" fillId="0" borderId="7" xfId="3" applyFont="1" applyBorder="1" applyAlignment="1">
      <alignment horizontal="left" vertical="center"/>
    </xf>
    <xf numFmtId="0" fontId="33" fillId="0" borderId="7" xfId="3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2" fillId="0" borderId="11" xfId="1" applyFont="1" applyFill="1" applyBorder="1" applyAlignment="1">
      <alignment horizontal="justify" vertical="center" wrapText="1"/>
    </xf>
    <xf numFmtId="0" fontId="22" fillId="0" borderId="9" xfId="1" applyFont="1" applyFill="1" applyBorder="1" applyAlignment="1">
      <alignment horizontal="justify" vertical="center" wrapText="1"/>
    </xf>
    <xf numFmtId="0" fontId="22" fillId="0" borderId="10" xfId="1" applyFont="1" applyFill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left" vertical="center"/>
    </xf>
    <xf numFmtId="0" fontId="22" fillId="0" borderId="5" xfId="1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3" fontId="15" fillId="0" borderId="3" xfId="0" applyNumberFormat="1" applyFont="1" applyBorder="1" applyAlignment="1">
      <alignment horizontal="center" vertical="center"/>
    </xf>
    <xf numFmtId="3" fontId="15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3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2" fillId="0" borderId="3" xfId="1" applyFont="1" applyBorder="1" applyAlignment="1">
      <alignment horizontal="left" vertical="center" wrapText="1"/>
    </xf>
    <xf numFmtId="0" fontId="22" fillId="0" borderId="4" xfId="1" applyFont="1" applyBorder="1" applyAlignment="1">
      <alignment horizontal="left" vertical="center" wrapText="1"/>
    </xf>
    <xf numFmtId="0" fontId="22" fillId="0" borderId="5" xfId="1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left" vertical="center" wrapText="1"/>
    </xf>
    <xf numFmtId="0" fontId="22" fillId="0" borderId="9" xfId="1" applyFont="1" applyFill="1" applyBorder="1" applyAlignment="1">
      <alignment horizontal="left" vertical="center" wrapText="1"/>
    </xf>
    <xf numFmtId="0" fontId="22" fillId="0" borderId="10" xfId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2" fillId="0" borderId="3" xfId="1" applyFont="1" applyBorder="1" applyAlignment="1">
      <alignment vertical="center" wrapText="1"/>
    </xf>
    <xf numFmtId="0" fontId="22" fillId="0" borderId="4" xfId="1" applyFont="1" applyBorder="1" applyAlignment="1">
      <alignment vertical="center" wrapText="1"/>
    </xf>
    <xf numFmtId="0" fontId="22" fillId="0" borderId="5" xfId="1" applyFont="1" applyBorder="1" applyAlignment="1">
      <alignment vertical="center" wrapText="1"/>
    </xf>
    <xf numFmtId="3" fontId="6" fillId="0" borderId="5" xfId="0" applyNumberFormat="1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38" fillId="0" borderId="11" xfId="1" applyFont="1" applyFill="1" applyBorder="1" applyAlignment="1">
      <alignment horizontal="justify" vertical="center" wrapText="1"/>
    </xf>
    <xf numFmtId="0" fontId="38" fillId="0" borderId="9" xfId="1" applyFont="1" applyFill="1" applyBorder="1" applyAlignment="1">
      <alignment horizontal="justify" vertical="center" wrapText="1"/>
    </xf>
    <xf numFmtId="0" fontId="38" fillId="0" borderId="10" xfId="1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24" fillId="0" borderId="3" xfId="0" applyFont="1" applyBorder="1" applyAlignment="1">
      <alignment vertical="center" wrapText="1"/>
    </xf>
    <xf numFmtId="0" fontId="24" fillId="0" borderId="4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41" fillId="2" borderId="16" xfId="10" applyFont="1" applyFill="1" applyBorder="1" applyAlignment="1" applyProtection="1">
      <alignment horizontal="center" vertical="center"/>
      <protection locked="0"/>
    </xf>
    <xf numFmtId="0" fontId="41" fillId="2" borderId="22" xfId="10" applyFont="1" applyFill="1" applyBorder="1" applyAlignment="1" applyProtection="1">
      <alignment horizontal="center" vertical="center"/>
      <protection locked="0"/>
    </xf>
  </cellXfs>
  <cellStyles count="72">
    <cellStyle name="20% - Акцент1" xfId="12"/>
    <cellStyle name="20% - Акцент2" xfId="13"/>
    <cellStyle name="20% - Акцент3" xfId="14"/>
    <cellStyle name="20% - Акцент4" xfId="15"/>
    <cellStyle name="20% - Акцент5" xfId="16"/>
    <cellStyle name="20% - Акцент6" xfId="17"/>
    <cellStyle name="40% - Акцент1" xfId="18"/>
    <cellStyle name="40% - Акцент2" xfId="19"/>
    <cellStyle name="40% - Акцент3" xfId="20"/>
    <cellStyle name="40% - Акцент4" xfId="21"/>
    <cellStyle name="40% - Акцент5" xfId="22"/>
    <cellStyle name="40% - Акцент6" xfId="23"/>
    <cellStyle name="60% - Акцент1" xfId="24"/>
    <cellStyle name="60% - Акцент2" xfId="25"/>
    <cellStyle name="60% - Акцент3" xfId="26"/>
    <cellStyle name="60% - Акцент4" xfId="27"/>
    <cellStyle name="60% - Акцент5" xfId="28"/>
    <cellStyle name="60% - Акцент6" xfId="29"/>
    <cellStyle name="Comma" xfId="2" builtinId="3"/>
    <cellStyle name="Comma 2" xfId="4"/>
    <cellStyle name="Comma 2 2" xfId="11"/>
    <cellStyle name="Comma 2 2 2" xfId="30"/>
    <cellStyle name="Comma 2 3" xfId="31"/>
    <cellStyle name="Comma 2 4" xfId="7"/>
    <cellStyle name="Comma 3" xfId="6"/>
    <cellStyle name="Comma 3 2" xfId="32"/>
    <cellStyle name="Comma 4" xfId="33"/>
    <cellStyle name="Comma 4 2" xfId="34"/>
    <cellStyle name="Comma 5" xfId="35"/>
    <cellStyle name="Comma 6" xfId="36"/>
    <cellStyle name="Comma 7" xfId="9"/>
    <cellStyle name="Îáû÷íûé_ÐÎÌÀÍ--Ø-8" xfId="37"/>
    <cellStyle name="Normal" xfId="0" builtinId="0"/>
    <cellStyle name="Normal 2" xfId="5"/>
    <cellStyle name="Normal 2 2" xfId="10"/>
    <cellStyle name="Normal 3" xfId="38"/>
    <cellStyle name="Normal 3 2" xfId="1"/>
    <cellStyle name="Normal 3 2 2" xfId="39"/>
    <cellStyle name="Normal 3 2 4" xfId="40"/>
    <cellStyle name="Normal 3 3" xfId="41"/>
    <cellStyle name="Normal 4" xfId="42"/>
    <cellStyle name="Normal 4 2" xfId="43"/>
    <cellStyle name="Normal 5" xfId="44"/>
    <cellStyle name="Normal 5 2" xfId="45"/>
    <cellStyle name="Normal 5 3" xfId="46"/>
    <cellStyle name="Normal 6" xfId="47"/>
    <cellStyle name="Normal_cxrili 30.12.2008 BOLOOOOO" xfId="8"/>
    <cellStyle name="Percent 2" xfId="48"/>
    <cellStyle name="Акцент1" xfId="49"/>
    <cellStyle name="Акцент2" xfId="50"/>
    <cellStyle name="Акцент3" xfId="51"/>
    <cellStyle name="Акцент4" xfId="52"/>
    <cellStyle name="Акцент5" xfId="53"/>
    <cellStyle name="Акцент6" xfId="54"/>
    <cellStyle name="Ввод " xfId="55"/>
    <cellStyle name="Вывод" xfId="56"/>
    <cellStyle name="Вычисление" xfId="57"/>
    <cellStyle name="Заголовок 1" xfId="58"/>
    <cellStyle name="Заголовок 2" xfId="59"/>
    <cellStyle name="Заголовок 3" xfId="60"/>
    <cellStyle name="Заголовок 4" xfId="61"/>
    <cellStyle name="Итог" xfId="62"/>
    <cellStyle name="Контрольная ячейка" xfId="63"/>
    <cellStyle name="Название" xfId="64"/>
    <cellStyle name="Нейтральный" xfId="65"/>
    <cellStyle name="Обычный 2" xfId="3"/>
    <cellStyle name="Плохой" xfId="66"/>
    <cellStyle name="Пояснение" xfId="67"/>
    <cellStyle name="Примечание" xfId="68"/>
    <cellStyle name="Связанная ячейка" xfId="69"/>
    <cellStyle name="Текст предупреждения" xfId="70"/>
    <cellStyle name="Хороший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02-&#4306;&#4304;&#4315;&#4332;&#4309;&#4304;&#4316;&#4308;&#4305;&#430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03-&#4313;&#4308;&#4311;&#4312;&#4314;&#4315;&#4317;&#4332;&#4327;&#4317;&#4305;&#4304;,%20&#4330;&#4334;&#4317;&#4309;&#4308;&#4314;&#4308;&#4305;&#4312;,%20&#4321;&#4304;&#4321;&#4304;&#4324;&#4314;&#4304;&#431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02"/>
      <sheetName val="ინდიკატორი 0302 "/>
      <sheetName val="030201"/>
      <sheetName val="ინდიკატორი 030201"/>
      <sheetName val="030202"/>
      <sheetName val="ინდიკატორი 030202"/>
      <sheetName val="ხარჯთაღრიცხვა"/>
    </sheetNames>
    <sheetDataSet>
      <sheetData sheetId="0">
        <row r="12">
          <cell r="C12">
            <v>200000</v>
          </cell>
          <cell r="D12">
            <v>220000</v>
          </cell>
          <cell r="E12">
            <v>300000</v>
          </cell>
          <cell r="F12">
            <v>320000</v>
          </cell>
        </row>
        <row r="13">
          <cell r="C13">
            <v>40000</v>
          </cell>
          <cell r="D13">
            <v>50000</v>
          </cell>
          <cell r="E13">
            <v>70000</v>
          </cell>
          <cell r="F13">
            <v>100000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03"/>
      <sheetName val="ინდიკატორი 0303"/>
      <sheetName val="030301"/>
      <sheetName val="ინდიკატორი 030301"/>
      <sheetName val="030302"/>
      <sheetName val="ინდიკატორი 030302"/>
      <sheetName val="030303"/>
      <sheetName val="ინდიკატორი 030303"/>
      <sheetName val="ხარჯთაღრიცხვა (2)"/>
    </sheetNames>
    <sheetDataSet>
      <sheetData sheetId="0">
        <row r="12">
          <cell r="C12">
            <v>160000</v>
          </cell>
          <cell r="D12">
            <v>170000</v>
          </cell>
          <cell r="E12">
            <v>200000</v>
          </cell>
          <cell r="F12">
            <v>250000</v>
          </cell>
        </row>
        <row r="13">
          <cell r="C13">
            <v>110000</v>
          </cell>
          <cell r="D13">
            <v>120000</v>
          </cell>
          <cell r="E13">
            <v>150000</v>
          </cell>
          <cell r="F13">
            <v>200000</v>
          </cell>
        </row>
        <row r="14">
          <cell r="C14">
            <v>120000</v>
          </cell>
          <cell r="D14">
            <v>130000</v>
          </cell>
          <cell r="E14">
            <v>150000</v>
          </cell>
          <cell r="F14">
            <v>200000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F15" sqref="F15"/>
    </sheetView>
  </sheetViews>
  <sheetFormatPr defaultRowHeight="15"/>
  <cols>
    <col min="1" max="1" width="17" customWidth="1"/>
    <col min="2" max="2" width="53.5703125" customWidth="1"/>
    <col min="3" max="6" width="13.42578125" customWidth="1"/>
    <col min="8" max="10" width="7" bestFit="1" customWidth="1"/>
  </cols>
  <sheetData>
    <row r="1" spans="1:8" ht="36.75" customHeight="1">
      <c r="A1" s="178" t="s">
        <v>82</v>
      </c>
      <c r="B1" s="178"/>
      <c r="C1" s="178"/>
      <c r="D1" s="178"/>
      <c r="E1" s="178"/>
      <c r="F1" s="178"/>
    </row>
    <row r="2" spans="1:8" ht="56.25" customHeight="1">
      <c r="A2" s="179" t="s">
        <v>79</v>
      </c>
      <c r="B2" s="179"/>
      <c r="C2" s="180" t="s">
        <v>64</v>
      </c>
      <c r="D2" s="180"/>
      <c r="E2" s="180"/>
      <c r="F2" s="180"/>
    </row>
    <row r="3" spans="1:8" ht="46.5" customHeight="1">
      <c r="A3" s="38" t="s">
        <v>80</v>
      </c>
      <c r="B3" s="37" t="s">
        <v>1</v>
      </c>
      <c r="C3" s="37" t="s">
        <v>345</v>
      </c>
      <c r="D3" s="37" t="s">
        <v>331</v>
      </c>
      <c r="E3" s="37" t="s">
        <v>335</v>
      </c>
      <c r="F3" s="37" t="s">
        <v>346</v>
      </c>
    </row>
    <row r="4" spans="1:8" ht="40.5" customHeight="1">
      <c r="A4" s="91" t="s">
        <v>65</v>
      </c>
      <c r="B4" s="92" t="s">
        <v>66</v>
      </c>
      <c r="C4" s="93">
        <f t="shared" ref="C4:F4" si="0">SUM(C5:C7)</f>
        <v>3950000</v>
      </c>
      <c r="D4" s="93">
        <f t="shared" si="0"/>
        <v>4170000</v>
      </c>
      <c r="E4" s="93">
        <f t="shared" si="0"/>
        <v>4600000</v>
      </c>
      <c r="F4" s="93">
        <f t="shared" si="0"/>
        <v>5220000</v>
      </c>
    </row>
    <row r="5" spans="1:8" ht="27" customHeight="1">
      <c r="A5" s="30" t="s">
        <v>67</v>
      </c>
      <c r="B5" s="31" t="s">
        <v>51</v>
      </c>
      <c r="C5" s="94">
        <f>'0301'!C12</f>
        <v>830000</v>
      </c>
      <c r="D5" s="94">
        <f>'0301'!D12</f>
        <v>850000</v>
      </c>
      <c r="E5" s="94">
        <f>'0301'!E12</f>
        <v>950000</v>
      </c>
      <c r="F5" s="94">
        <f>'0301'!F12</f>
        <v>1100000</v>
      </c>
    </row>
    <row r="6" spans="1:8" ht="27" customHeight="1">
      <c r="A6" s="32" t="s">
        <v>68</v>
      </c>
      <c r="B6" s="33" t="s">
        <v>83</v>
      </c>
      <c r="C6" s="95">
        <f>'0301'!C13</f>
        <v>1300000</v>
      </c>
      <c r="D6" s="95">
        <f>'0301'!D13</f>
        <v>1400000</v>
      </c>
      <c r="E6" s="95">
        <f>'0301'!E13</f>
        <v>1450000</v>
      </c>
      <c r="F6" s="95">
        <f>'0301'!F13</f>
        <v>1700000</v>
      </c>
    </row>
    <row r="7" spans="1:8" ht="30">
      <c r="A7" s="34" t="s">
        <v>69</v>
      </c>
      <c r="B7" s="35" t="s">
        <v>84</v>
      </c>
      <c r="C7" s="96">
        <f>'0301'!C14</f>
        <v>1820000</v>
      </c>
      <c r="D7" s="96">
        <f>'0301'!D14</f>
        <v>1920000</v>
      </c>
      <c r="E7" s="96">
        <f>'0301'!E14</f>
        <v>2200000</v>
      </c>
      <c r="F7" s="96">
        <f>'0301'!F14</f>
        <v>2420000</v>
      </c>
      <c r="H7" t="s">
        <v>332</v>
      </c>
    </row>
    <row r="8" spans="1:8" ht="38.25" customHeight="1">
      <c r="A8" s="91" t="s">
        <v>70</v>
      </c>
      <c r="B8" s="92" t="s">
        <v>71</v>
      </c>
      <c r="C8" s="93">
        <f>SUM(C9:C10)</f>
        <v>240000</v>
      </c>
      <c r="D8" s="93">
        <f>SUM(D9:D10)</f>
        <v>270000</v>
      </c>
      <c r="E8" s="93">
        <f>SUM(E9:E10)</f>
        <v>370000</v>
      </c>
      <c r="F8" s="93">
        <f>SUM(F9:F10)</f>
        <v>420000</v>
      </c>
    </row>
    <row r="9" spans="1:8" ht="24" customHeight="1">
      <c r="A9" s="56" t="s">
        <v>72</v>
      </c>
      <c r="B9" s="57" t="s">
        <v>85</v>
      </c>
      <c r="C9" s="97">
        <f>'[1]0302'!$C$12</f>
        <v>200000</v>
      </c>
      <c r="D9" s="97">
        <f>'[1]0302'!$D$12</f>
        <v>220000</v>
      </c>
      <c r="E9" s="97">
        <f>'[1]0302'!$E$12</f>
        <v>300000</v>
      </c>
      <c r="F9" s="97">
        <f>'[1]0302'!$F$12</f>
        <v>320000</v>
      </c>
    </row>
    <row r="10" spans="1:8" ht="24" customHeight="1">
      <c r="A10" s="34" t="s">
        <v>73</v>
      </c>
      <c r="B10" s="35" t="s">
        <v>86</v>
      </c>
      <c r="C10" s="96">
        <f>'[1]0302'!$C$13</f>
        <v>40000</v>
      </c>
      <c r="D10" s="96">
        <f>'[1]0302'!$D$13</f>
        <v>50000</v>
      </c>
      <c r="E10" s="96">
        <f>'[1]0302'!$E$13</f>
        <v>70000</v>
      </c>
      <c r="F10" s="96">
        <f>'[1]0302'!$F$13</f>
        <v>100000</v>
      </c>
      <c r="H10" t="s">
        <v>333</v>
      </c>
    </row>
    <row r="11" spans="1:8" ht="39" customHeight="1">
      <c r="A11" s="91" t="s">
        <v>74</v>
      </c>
      <c r="B11" s="98" t="s">
        <v>75</v>
      </c>
      <c r="C11" s="97">
        <f>C12+C13+C14</f>
        <v>390000</v>
      </c>
      <c r="D11" s="93">
        <f>SUM(D12:D14)</f>
        <v>420000</v>
      </c>
      <c r="E11" s="93">
        <f t="shared" ref="E11:F11" si="1">SUM(E12:E14)</f>
        <v>500000</v>
      </c>
      <c r="F11" s="93">
        <f t="shared" si="1"/>
        <v>650000</v>
      </c>
    </row>
    <row r="12" spans="1:8" ht="21.75" customHeight="1">
      <c r="A12" s="32" t="s">
        <v>76</v>
      </c>
      <c r="B12" s="33" t="s">
        <v>87</v>
      </c>
      <c r="C12" s="95">
        <f>'[2]0303'!$C$12</f>
        <v>160000</v>
      </c>
      <c r="D12" s="95">
        <f>'[2]0303'!$D$12</f>
        <v>170000</v>
      </c>
      <c r="E12" s="95">
        <f>'[2]0303'!$E$12</f>
        <v>200000</v>
      </c>
      <c r="F12" s="95">
        <f>'[2]0303'!$F$12</f>
        <v>250000</v>
      </c>
    </row>
    <row r="13" spans="1:8" ht="21.75" customHeight="1">
      <c r="A13" s="32" t="s">
        <v>77</v>
      </c>
      <c r="B13" s="33" t="s">
        <v>88</v>
      </c>
      <c r="C13" s="39">
        <f>'[2]0303'!$C$13</f>
        <v>110000</v>
      </c>
      <c r="D13" s="39">
        <f>'[2]0303'!$D$13</f>
        <v>120000</v>
      </c>
      <c r="E13" s="39">
        <f>'[2]0303'!$E$13</f>
        <v>150000</v>
      </c>
      <c r="F13" s="39">
        <f>'[2]0303'!$F$13</f>
        <v>200000</v>
      </c>
    </row>
    <row r="14" spans="1:8" ht="21.75" customHeight="1">
      <c r="A14" s="34" t="s">
        <v>78</v>
      </c>
      <c r="B14" s="36" t="s">
        <v>89</v>
      </c>
      <c r="C14" s="40">
        <f>'[2]0303'!$C$14</f>
        <v>120000</v>
      </c>
      <c r="D14" s="40">
        <f>'[2]0303'!$D$14</f>
        <v>130000</v>
      </c>
      <c r="E14" s="40">
        <f>'[2]0303'!$E$14</f>
        <v>150000</v>
      </c>
      <c r="F14" s="40">
        <f>'[2]0303'!$F$14</f>
        <v>200000</v>
      </c>
    </row>
    <row r="15" spans="1:8" ht="37.5" customHeight="1">
      <c r="A15" s="177" t="s">
        <v>81</v>
      </c>
      <c r="B15" s="177"/>
      <c r="C15" s="41">
        <f>C11+C8+C4</f>
        <v>4580000</v>
      </c>
      <c r="D15" s="41">
        <f>SUM(D4,D8,D11)</f>
        <v>4860000</v>
      </c>
      <c r="E15" s="41">
        <f>SUM(E4,E8,E11)</f>
        <v>5470000</v>
      </c>
      <c r="F15" s="41">
        <f>SUM(F4,F8,F11)</f>
        <v>6290000</v>
      </c>
    </row>
    <row r="17" spans="3:6">
      <c r="C17" s="55"/>
    </row>
    <row r="18" spans="3:6">
      <c r="C18" s="55"/>
      <c r="D18" s="55"/>
      <c r="E18" s="55"/>
      <c r="F18" s="55"/>
    </row>
    <row r="19" spans="3:6">
      <c r="C19" s="55"/>
    </row>
  </sheetData>
  <mergeCells count="4">
    <mergeCell ref="A15:B15"/>
    <mergeCell ref="A1:F1"/>
    <mergeCell ref="A2:B2"/>
    <mergeCell ref="C2:F2"/>
  </mergeCells>
  <phoneticPr fontId="25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E17" sqref="E17"/>
    </sheetView>
  </sheetViews>
  <sheetFormatPr defaultRowHeight="15"/>
  <cols>
    <col min="1" max="1" width="26.85546875" customWidth="1"/>
    <col min="2" max="2" width="25.28515625" customWidth="1"/>
    <col min="3" max="9" width="14.7109375" customWidth="1"/>
    <col min="10" max="10" width="18.28515625" customWidth="1"/>
    <col min="11" max="12" width="8.85546875" customWidth="1"/>
  </cols>
  <sheetData>
    <row r="1" spans="1:9">
      <c r="B1" s="1"/>
      <c r="C1" s="196"/>
      <c r="D1" s="196"/>
      <c r="E1" s="196"/>
      <c r="F1" s="196"/>
      <c r="G1" s="196"/>
    </row>
    <row r="2" spans="1:9" ht="45" customHeight="1">
      <c r="A2" s="19" t="s">
        <v>45</v>
      </c>
      <c r="B2" s="256" t="s">
        <v>30</v>
      </c>
      <c r="C2" s="256"/>
      <c r="D2" s="256"/>
      <c r="E2" s="256"/>
      <c r="F2" s="256"/>
      <c r="G2" s="256"/>
      <c r="H2" s="256"/>
      <c r="I2" s="256"/>
    </row>
    <row r="3" spans="1:9" ht="71.45" customHeight="1">
      <c r="A3" s="270" t="s">
        <v>93</v>
      </c>
      <c r="B3" s="5" t="s">
        <v>13</v>
      </c>
      <c r="C3" s="5" t="s">
        <v>349</v>
      </c>
      <c r="D3" s="5" t="s">
        <v>350</v>
      </c>
      <c r="E3" s="52" t="s">
        <v>14</v>
      </c>
      <c r="F3" s="52" t="s">
        <v>34</v>
      </c>
      <c r="G3" s="52" t="s">
        <v>42</v>
      </c>
      <c r="H3" s="52" t="s">
        <v>15</v>
      </c>
      <c r="I3" s="52" t="s">
        <v>16</v>
      </c>
    </row>
    <row r="4" spans="1:9" ht="63.75" customHeight="1">
      <c r="A4" s="270"/>
      <c r="B4" s="66" t="s">
        <v>103</v>
      </c>
      <c r="C4" s="67" t="s">
        <v>117</v>
      </c>
      <c r="D4" s="67" t="s">
        <v>117</v>
      </c>
      <c r="E4" s="21" t="s">
        <v>25</v>
      </c>
      <c r="F4" s="22">
        <v>0.05</v>
      </c>
      <c r="G4" s="54" t="s">
        <v>105</v>
      </c>
      <c r="H4" s="54" t="s">
        <v>112</v>
      </c>
      <c r="I4" s="54" t="s">
        <v>334</v>
      </c>
    </row>
    <row r="5" spans="1:9" ht="63.75" customHeight="1">
      <c r="A5" s="270"/>
      <c r="B5" s="20" t="s">
        <v>342</v>
      </c>
      <c r="C5" s="20">
        <v>15</v>
      </c>
      <c r="D5" s="20">
        <v>18</v>
      </c>
      <c r="E5" s="21" t="s">
        <v>108</v>
      </c>
      <c r="F5" s="22">
        <v>0.05</v>
      </c>
      <c r="G5" s="54" t="s">
        <v>105</v>
      </c>
      <c r="H5" s="54" t="s">
        <v>112</v>
      </c>
      <c r="I5" s="54" t="s">
        <v>334</v>
      </c>
    </row>
  </sheetData>
  <mergeCells count="3">
    <mergeCell ref="C1:G1"/>
    <mergeCell ref="B2:I2"/>
    <mergeCell ref="A3:A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233"/>
  <sheetViews>
    <sheetView view="pageBreakPreview" topLeftCell="A4" zoomScale="90" zoomScaleNormal="70" zoomScaleSheetLayoutView="90" workbookViewId="0">
      <selection activeCell="F23" sqref="F23"/>
    </sheetView>
  </sheetViews>
  <sheetFormatPr defaultRowHeight="12.75"/>
  <cols>
    <col min="1" max="1" width="9.5703125" style="173" customWidth="1"/>
    <col min="2" max="2" width="54" style="174" customWidth="1"/>
    <col min="3" max="3" width="13.28515625" style="175" hidden="1" customWidth="1"/>
    <col min="4" max="4" width="24.7109375" style="175" customWidth="1"/>
    <col min="5" max="7" width="14.28515625" style="175" customWidth="1"/>
    <col min="8" max="10" width="9.140625" style="110"/>
    <col min="11" max="11" width="10.85546875" style="110" bestFit="1" customWidth="1"/>
    <col min="12" max="237" width="9.140625" style="110"/>
    <col min="238" max="238" width="5.140625" style="110" customWidth="1"/>
    <col min="239" max="239" width="7.28515625" style="110" customWidth="1"/>
    <col min="240" max="240" width="5.85546875" style="110" customWidth="1"/>
    <col min="241" max="241" width="0" style="110" hidden="1" customWidth="1"/>
    <col min="242" max="242" width="7.7109375" style="110" customWidth="1"/>
    <col min="243" max="243" width="9.5703125" style="110" customWidth="1"/>
    <col min="244" max="244" width="54" style="110" customWidth="1"/>
    <col min="245" max="248" width="0" style="110" hidden="1" customWidth="1"/>
    <col min="249" max="249" width="13.28515625" style="110" customWidth="1"/>
    <col min="250" max="251" width="14.28515625" style="110" customWidth="1"/>
    <col min="252" max="252" width="13.5703125" style="110" customWidth="1"/>
    <col min="253" max="253" width="13.28515625" style="110" customWidth="1"/>
    <col min="254" max="254" width="11.7109375" style="110" customWidth="1"/>
    <col min="255" max="260" width="0" style="110" hidden="1" customWidth="1"/>
    <col min="261" max="261" width="11.42578125" style="110" customWidth="1"/>
    <col min="262" max="262" width="9.140625" style="110"/>
    <col min="263" max="263" width="10.5703125" style="110" bestFit="1" customWidth="1"/>
    <col min="264" max="266" width="9.140625" style="110"/>
    <col min="267" max="267" width="10.85546875" style="110" bestFit="1" customWidth="1"/>
    <col min="268" max="493" width="9.140625" style="110"/>
    <col min="494" max="494" width="5.140625" style="110" customWidth="1"/>
    <col min="495" max="495" width="7.28515625" style="110" customWidth="1"/>
    <col min="496" max="496" width="5.85546875" style="110" customWidth="1"/>
    <col min="497" max="497" width="0" style="110" hidden="1" customWidth="1"/>
    <col min="498" max="498" width="7.7109375" style="110" customWidth="1"/>
    <col min="499" max="499" width="9.5703125" style="110" customWidth="1"/>
    <col min="500" max="500" width="54" style="110" customWidth="1"/>
    <col min="501" max="504" width="0" style="110" hidden="1" customWidth="1"/>
    <col min="505" max="505" width="13.28515625" style="110" customWidth="1"/>
    <col min="506" max="507" width="14.28515625" style="110" customWidth="1"/>
    <col min="508" max="508" width="13.5703125" style="110" customWidth="1"/>
    <col min="509" max="509" width="13.28515625" style="110" customWidth="1"/>
    <col min="510" max="510" width="11.7109375" style="110" customWidth="1"/>
    <col min="511" max="516" width="0" style="110" hidden="1" customWidth="1"/>
    <col min="517" max="517" width="11.42578125" style="110" customWidth="1"/>
    <col min="518" max="518" width="9.140625" style="110"/>
    <col min="519" max="519" width="10.5703125" style="110" bestFit="1" customWidth="1"/>
    <col min="520" max="522" width="9.140625" style="110"/>
    <col min="523" max="523" width="10.85546875" style="110" bestFit="1" customWidth="1"/>
    <col min="524" max="749" width="9.140625" style="110"/>
    <col min="750" max="750" width="5.140625" style="110" customWidth="1"/>
    <col min="751" max="751" width="7.28515625" style="110" customWidth="1"/>
    <col min="752" max="752" width="5.85546875" style="110" customWidth="1"/>
    <col min="753" max="753" width="0" style="110" hidden="1" customWidth="1"/>
    <col min="754" max="754" width="7.7109375" style="110" customWidth="1"/>
    <col min="755" max="755" width="9.5703125" style="110" customWidth="1"/>
    <col min="756" max="756" width="54" style="110" customWidth="1"/>
    <col min="757" max="760" width="0" style="110" hidden="1" customWidth="1"/>
    <col min="761" max="761" width="13.28515625" style="110" customWidth="1"/>
    <col min="762" max="763" width="14.28515625" style="110" customWidth="1"/>
    <col min="764" max="764" width="13.5703125" style="110" customWidth="1"/>
    <col min="765" max="765" width="13.28515625" style="110" customWidth="1"/>
    <col min="766" max="766" width="11.7109375" style="110" customWidth="1"/>
    <col min="767" max="772" width="0" style="110" hidden="1" customWidth="1"/>
    <col min="773" max="773" width="11.42578125" style="110" customWidth="1"/>
    <col min="774" max="774" width="9.140625" style="110"/>
    <col min="775" max="775" width="10.5703125" style="110" bestFit="1" customWidth="1"/>
    <col min="776" max="778" width="9.140625" style="110"/>
    <col min="779" max="779" width="10.85546875" style="110" bestFit="1" customWidth="1"/>
    <col min="780" max="1005" width="9.140625" style="110"/>
    <col min="1006" max="1006" width="5.140625" style="110" customWidth="1"/>
    <col min="1007" max="1007" width="7.28515625" style="110" customWidth="1"/>
    <col min="1008" max="1008" width="5.85546875" style="110" customWidth="1"/>
    <col min="1009" max="1009" width="0" style="110" hidden="1" customWidth="1"/>
    <col min="1010" max="1010" width="7.7109375" style="110" customWidth="1"/>
    <col min="1011" max="1011" width="9.5703125" style="110" customWidth="1"/>
    <col min="1012" max="1012" width="54" style="110" customWidth="1"/>
    <col min="1013" max="1016" width="0" style="110" hidden="1" customWidth="1"/>
    <col min="1017" max="1017" width="13.28515625" style="110" customWidth="1"/>
    <col min="1018" max="1019" width="14.28515625" style="110" customWidth="1"/>
    <col min="1020" max="1020" width="13.5703125" style="110" customWidth="1"/>
    <col min="1021" max="1021" width="13.28515625" style="110" customWidth="1"/>
    <col min="1022" max="1022" width="11.7109375" style="110" customWidth="1"/>
    <col min="1023" max="1028" width="0" style="110" hidden="1" customWidth="1"/>
    <col min="1029" max="1029" width="11.42578125" style="110" customWidth="1"/>
    <col min="1030" max="1030" width="9.140625" style="110"/>
    <col min="1031" max="1031" width="10.5703125" style="110" bestFit="1" customWidth="1"/>
    <col min="1032" max="1034" width="9.140625" style="110"/>
    <col min="1035" max="1035" width="10.85546875" style="110" bestFit="1" customWidth="1"/>
    <col min="1036" max="1261" width="9.140625" style="110"/>
    <col min="1262" max="1262" width="5.140625" style="110" customWidth="1"/>
    <col min="1263" max="1263" width="7.28515625" style="110" customWidth="1"/>
    <col min="1264" max="1264" width="5.85546875" style="110" customWidth="1"/>
    <col min="1265" max="1265" width="0" style="110" hidden="1" customWidth="1"/>
    <col min="1266" max="1266" width="7.7109375" style="110" customWidth="1"/>
    <col min="1267" max="1267" width="9.5703125" style="110" customWidth="1"/>
    <col min="1268" max="1268" width="54" style="110" customWidth="1"/>
    <col min="1269" max="1272" width="0" style="110" hidden="1" customWidth="1"/>
    <col min="1273" max="1273" width="13.28515625" style="110" customWidth="1"/>
    <col min="1274" max="1275" width="14.28515625" style="110" customWidth="1"/>
    <col min="1276" max="1276" width="13.5703125" style="110" customWidth="1"/>
    <col min="1277" max="1277" width="13.28515625" style="110" customWidth="1"/>
    <col min="1278" max="1278" width="11.7109375" style="110" customWidth="1"/>
    <col min="1279" max="1284" width="0" style="110" hidden="1" customWidth="1"/>
    <col min="1285" max="1285" width="11.42578125" style="110" customWidth="1"/>
    <col min="1286" max="1286" width="9.140625" style="110"/>
    <col min="1287" max="1287" width="10.5703125" style="110" bestFit="1" customWidth="1"/>
    <col min="1288" max="1290" width="9.140625" style="110"/>
    <col min="1291" max="1291" width="10.85546875" style="110" bestFit="1" customWidth="1"/>
    <col min="1292" max="1517" width="9.140625" style="110"/>
    <col min="1518" max="1518" width="5.140625" style="110" customWidth="1"/>
    <col min="1519" max="1519" width="7.28515625" style="110" customWidth="1"/>
    <col min="1520" max="1520" width="5.85546875" style="110" customWidth="1"/>
    <col min="1521" max="1521" width="0" style="110" hidden="1" customWidth="1"/>
    <col min="1522" max="1522" width="7.7109375" style="110" customWidth="1"/>
    <col min="1523" max="1523" width="9.5703125" style="110" customWidth="1"/>
    <col min="1524" max="1524" width="54" style="110" customWidth="1"/>
    <col min="1525" max="1528" width="0" style="110" hidden="1" customWidth="1"/>
    <col min="1529" max="1529" width="13.28515625" style="110" customWidth="1"/>
    <col min="1530" max="1531" width="14.28515625" style="110" customWidth="1"/>
    <col min="1532" max="1532" width="13.5703125" style="110" customWidth="1"/>
    <col min="1533" max="1533" width="13.28515625" style="110" customWidth="1"/>
    <col min="1534" max="1534" width="11.7109375" style="110" customWidth="1"/>
    <col min="1535" max="1540" width="0" style="110" hidden="1" customWidth="1"/>
    <col min="1541" max="1541" width="11.42578125" style="110" customWidth="1"/>
    <col min="1542" max="1542" width="9.140625" style="110"/>
    <col min="1543" max="1543" width="10.5703125" style="110" bestFit="1" customWidth="1"/>
    <col min="1544" max="1546" width="9.140625" style="110"/>
    <col min="1547" max="1547" width="10.85546875" style="110" bestFit="1" customWidth="1"/>
    <col min="1548" max="1773" width="9.140625" style="110"/>
    <col min="1774" max="1774" width="5.140625" style="110" customWidth="1"/>
    <col min="1775" max="1775" width="7.28515625" style="110" customWidth="1"/>
    <col min="1776" max="1776" width="5.85546875" style="110" customWidth="1"/>
    <col min="1777" max="1777" width="0" style="110" hidden="1" customWidth="1"/>
    <col min="1778" max="1778" width="7.7109375" style="110" customWidth="1"/>
    <col min="1779" max="1779" width="9.5703125" style="110" customWidth="1"/>
    <col min="1780" max="1780" width="54" style="110" customWidth="1"/>
    <col min="1781" max="1784" width="0" style="110" hidden="1" customWidth="1"/>
    <col min="1785" max="1785" width="13.28515625" style="110" customWidth="1"/>
    <col min="1786" max="1787" width="14.28515625" style="110" customWidth="1"/>
    <col min="1788" max="1788" width="13.5703125" style="110" customWidth="1"/>
    <col min="1789" max="1789" width="13.28515625" style="110" customWidth="1"/>
    <col min="1790" max="1790" width="11.7109375" style="110" customWidth="1"/>
    <col min="1791" max="1796" width="0" style="110" hidden="1" customWidth="1"/>
    <col min="1797" max="1797" width="11.42578125" style="110" customWidth="1"/>
    <col min="1798" max="1798" width="9.140625" style="110"/>
    <col min="1799" max="1799" width="10.5703125" style="110" bestFit="1" customWidth="1"/>
    <col min="1800" max="1802" width="9.140625" style="110"/>
    <col min="1803" max="1803" width="10.85546875" style="110" bestFit="1" customWidth="1"/>
    <col min="1804" max="2029" width="9.140625" style="110"/>
    <col min="2030" max="2030" width="5.140625" style="110" customWidth="1"/>
    <col min="2031" max="2031" width="7.28515625" style="110" customWidth="1"/>
    <col min="2032" max="2032" width="5.85546875" style="110" customWidth="1"/>
    <col min="2033" max="2033" width="0" style="110" hidden="1" customWidth="1"/>
    <col min="2034" max="2034" width="7.7109375" style="110" customWidth="1"/>
    <col min="2035" max="2035" width="9.5703125" style="110" customWidth="1"/>
    <col min="2036" max="2036" width="54" style="110" customWidth="1"/>
    <col min="2037" max="2040" width="0" style="110" hidden="1" customWidth="1"/>
    <col min="2041" max="2041" width="13.28515625" style="110" customWidth="1"/>
    <col min="2042" max="2043" width="14.28515625" style="110" customWidth="1"/>
    <col min="2044" max="2044" width="13.5703125" style="110" customWidth="1"/>
    <col min="2045" max="2045" width="13.28515625" style="110" customWidth="1"/>
    <col min="2046" max="2046" width="11.7109375" style="110" customWidth="1"/>
    <col min="2047" max="2052" width="0" style="110" hidden="1" customWidth="1"/>
    <col min="2053" max="2053" width="11.42578125" style="110" customWidth="1"/>
    <col min="2054" max="2054" width="9.140625" style="110"/>
    <col min="2055" max="2055" width="10.5703125" style="110" bestFit="1" customWidth="1"/>
    <col min="2056" max="2058" width="9.140625" style="110"/>
    <col min="2059" max="2059" width="10.85546875" style="110" bestFit="1" customWidth="1"/>
    <col min="2060" max="2285" width="9.140625" style="110"/>
    <col min="2286" max="2286" width="5.140625" style="110" customWidth="1"/>
    <col min="2287" max="2287" width="7.28515625" style="110" customWidth="1"/>
    <col min="2288" max="2288" width="5.85546875" style="110" customWidth="1"/>
    <col min="2289" max="2289" width="0" style="110" hidden="1" customWidth="1"/>
    <col min="2290" max="2290" width="7.7109375" style="110" customWidth="1"/>
    <col min="2291" max="2291" width="9.5703125" style="110" customWidth="1"/>
    <col min="2292" max="2292" width="54" style="110" customWidth="1"/>
    <col min="2293" max="2296" width="0" style="110" hidden="1" customWidth="1"/>
    <col min="2297" max="2297" width="13.28515625" style="110" customWidth="1"/>
    <col min="2298" max="2299" width="14.28515625" style="110" customWidth="1"/>
    <col min="2300" max="2300" width="13.5703125" style="110" customWidth="1"/>
    <col min="2301" max="2301" width="13.28515625" style="110" customWidth="1"/>
    <col min="2302" max="2302" width="11.7109375" style="110" customWidth="1"/>
    <col min="2303" max="2308" width="0" style="110" hidden="1" customWidth="1"/>
    <col min="2309" max="2309" width="11.42578125" style="110" customWidth="1"/>
    <col min="2310" max="2310" width="9.140625" style="110"/>
    <col min="2311" max="2311" width="10.5703125" style="110" bestFit="1" customWidth="1"/>
    <col min="2312" max="2314" width="9.140625" style="110"/>
    <col min="2315" max="2315" width="10.85546875" style="110" bestFit="1" customWidth="1"/>
    <col min="2316" max="2541" width="9.140625" style="110"/>
    <col min="2542" max="2542" width="5.140625" style="110" customWidth="1"/>
    <col min="2543" max="2543" width="7.28515625" style="110" customWidth="1"/>
    <col min="2544" max="2544" width="5.85546875" style="110" customWidth="1"/>
    <col min="2545" max="2545" width="0" style="110" hidden="1" customWidth="1"/>
    <col min="2546" max="2546" width="7.7109375" style="110" customWidth="1"/>
    <col min="2547" max="2547" width="9.5703125" style="110" customWidth="1"/>
    <col min="2548" max="2548" width="54" style="110" customWidth="1"/>
    <col min="2549" max="2552" width="0" style="110" hidden="1" customWidth="1"/>
    <col min="2553" max="2553" width="13.28515625" style="110" customWidth="1"/>
    <col min="2554" max="2555" width="14.28515625" style="110" customWidth="1"/>
    <col min="2556" max="2556" width="13.5703125" style="110" customWidth="1"/>
    <col min="2557" max="2557" width="13.28515625" style="110" customWidth="1"/>
    <col min="2558" max="2558" width="11.7109375" style="110" customWidth="1"/>
    <col min="2559" max="2564" width="0" style="110" hidden="1" customWidth="1"/>
    <col min="2565" max="2565" width="11.42578125" style="110" customWidth="1"/>
    <col min="2566" max="2566" width="9.140625" style="110"/>
    <col min="2567" max="2567" width="10.5703125" style="110" bestFit="1" customWidth="1"/>
    <col min="2568" max="2570" width="9.140625" style="110"/>
    <col min="2571" max="2571" width="10.85546875" style="110" bestFit="1" customWidth="1"/>
    <col min="2572" max="2797" width="9.140625" style="110"/>
    <col min="2798" max="2798" width="5.140625" style="110" customWidth="1"/>
    <col min="2799" max="2799" width="7.28515625" style="110" customWidth="1"/>
    <col min="2800" max="2800" width="5.85546875" style="110" customWidth="1"/>
    <col min="2801" max="2801" width="0" style="110" hidden="1" customWidth="1"/>
    <col min="2802" max="2802" width="7.7109375" style="110" customWidth="1"/>
    <col min="2803" max="2803" width="9.5703125" style="110" customWidth="1"/>
    <col min="2804" max="2804" width="54" style="110" customWidth="1"/>
    <col min="2805" max="2808" width="0" style="110" hidden="1" customWidth="1"/>
    <col min="2809" max="2809" width="13.28515625" style="110" customWidth="1"/>
    <col min="2810" max="2811" width="14.28515625" style="110" customWidth="1"/>
    <col min="2812" max="2812" width="13.5703125" style="110" customWidth="1"/>
    <col min="2813" max="2813" width="13.28515625" style="110" customWidth="1"/>
    <col min="2814" max="2814" width="11.7109375" style="110" customWidth="1"/>
    <col min="2815" max="2820" width="0" style="110" hidden="1" customWidth="1"/>
    <col min="2821" max="2821" width="11.42578125" style="110" customWidth="1"/>
    <col min="2822" max="2822" width="9.140625" style="110"/>
    <col min="2823" max="2823" width="10.5703125" style="110" bestFit="1" customWidth="1"/>
    <col min="2824" max="2826" width="9.140625" style="110"/>
    <col min="2827" max="2827" width="10.85546875" style="110" bestFit="1" customWidth="1"/>
    <col min="2828" max="3053" width="9.140625" style="110"/>
    <col min="3054" max="3054" width="5.140625" style="110" customWidth="1"/>
    <col min="3055" max="3055" width="7.28515625" style="110" customWidth="1"/>
    <col min="3056" max="3056" width="5.85546875" style="110" customWidth="1"/>
    <col min="3057" max="3057" width="0" style="110" hidden="1" customWidth="1"/>
    <col min="3058" max="3058" width="7.7109375" style="110" customWidth="1"/>
    <col min="3059" max="3059" width="9.5703125" style="110" customWidth="1"/>
    <col min="3060" max="3060" width="54" style="110" customWidth="1"/>
    <col min="3061" max="3064" width="0" style="110" hidden="1" customWidth="1"/>
    <col min="3065" max="3065" width="13.28515625" style="110" customWidth="1"/>
    <col min="3066" max="3067" width="14.28515625" style="110" customWidth="1"/>
    <col min="3068" max="3068" width="13.5703125" style="110" customWidth="1"/>
    <col min="3069" max="3069" width="13.28515625" style="110" customWidth="1"/>
    <col min="3070" max="3070" width="11.7109375" style="110" customWidth="1"/>
    <col min="3071" max="3076" width="0" style="110" hidden="1" customWidth="1"/>
    <col min="3077" max="3077" width="11.42578125" style="110" customWidth="1"/>
    <col min="3078" max="3078" width="9.140625" style="110"/>
    <col min="3079" max="3079" width="10.5703125" style="110" bestFit="1" customWidth="1"/>
    <col min="3080" max="3082" width="9.140625" style="110"/>
    <col min="3083" max="3083" width="10.85546875" style="110" bestFit="1" customWidth="1"/>
    <col min="3084" max="3309" width="9.140625" style="110"/>
    <col min="3310" max="3310" width="5.140625" style="110" customWidth="1"/>
    <col min="3311" max="3311" width="7.28515625" style="110" customWidth="1"/>
    <col min="3312" max="3312" width="5.85546875" style="110" customWidth="1"/>
    <col min="3313" max="3313" width="0" style="110" hidden="1" customWidth="1"/>
    <col min="3314" max="3314" width="7.7109375" style="110" customWidth="1"/>
    <col min="3315" max="3315" width="9.5703125" style="110" customWidth="1"/>
    <col min="3316" max="3316" width="54" style="110" customWidth="1"/>
    <col min="3317" max="3320" width="0" style="110" hidden="1" customWidth="1"/>
    <col min="3321" max="3321" width="13.28515625" style="110" customWidth="1"/>
    <col min="3322" max="3323" width="14.28515625" style="110" customWidth="1"/>
    <col min="3324" max="3324" width="13.5703125" style="110" customWidth="1"/>
    <col min="3325" max="3325" width="13.28515625" style="110" customWidth="1"/>
    <col min="3326" max="3326" width="11.7109375" style="110" customWidth="1"/>
    <col min="3327" max="3332" width="0" style="110" hidden="1" customWidth="1"/>
    <col min="3333" max="3333" width="11.42578125" style="110" customWidth="1"/>
    <col min="3334" max="3334" width="9.140625" style="110"/>
    <col min="3335" max="3335" width="10.5703125" style="110" bestFit="1" customWidth="1"/>
    <col min="3336" max="3338" width="9.140625" style="110"/>
    <col min="3339" max="3339" width="10.85546875" style="110" bestFit="1" customWidth="1"/>
    <col min="3340" max="3565" width="9.140625" style="110"/>
    <col min="3566" max="3566" width="5.140625" style="110" customWidth="1"/>
    <col min="3567" max="3567" width="7.28515625" style="110" customWidth="1"/>
    <col min="3568" max="3568" width="5.85546875" style="110" customWidth="1"/>
    <col min="3569" max="3569" width="0" style="110" hidden="1" customWidth="1"/>
    <col min="3570" max="3570" width="7.7109375" style="110" customWidth="1"/>
    <col min="3571" max="3571" width="9.5703125" style="110" customWidth="1"/>
    <col min="3572" max="3572" width="54" style="110" customWidth="1"/>
    <col min="3573" max="3576" width="0" style="110" hidden="1" customWidth="1"/>
    <col min="3577" max="3577" width="13.28515625" style="110" customWidth="1"/>
    <col min="3578" max="3579" width="14.28515625" style="110" customWidth="1"/>
    <col min="3580" max="3580" width="13.5703125" style="110" customWidth="1"/>
    <col min="3581" max="3581" width="13.28515625" style="110" customWidth="1"/>
    <col min="3582" max="3582" width="11.7109375" style="110" customWidth="1"/>
    <col min="3583" max="3588" width="0" style="110" hidden="1" customWidth="1"/>
    <col min="3589" max="3589" width="11.42578125" style="110" customWidth="1"/>
    <col min="3590" max="3590" width="9.140625" style="110"/>
    <col min="3591" max="3591" width="10.5703125" style="110" bestFit="1" customWidth="1"/>
    <col min="3592" max="3594" width="9.140625" style="110"/>
    <col min="3595" max="3595" width="10.85546875" style="110" bestFit="1" customWidth="1"/>
    <col min="3596" max="3821" width="9.140625" style="110"/>
    <col min="3822" max="3822" width="5.140625" style="110" customWidth="1"/>
    <col min="3823" max="3823" width="7.28515625" style="110" customWidth="1"/>
    <col min="3824" max="3824" width="5.85546875" style="110" customWidth="1"/>
    <col min="3825" max="3825" width="0" style="110" hidden="1" customWidth="1"/>
    <col min="3826" max="3826" width="7.7109375" style="110" customWidth="1"/>
    <col min="3827" max="3827" width="9.5703125" style="110" customWidth="1"/>
    <col min="3828" max="3828" width="54" style="110" customWidth="1"/>
    <col min="3829" max="3832" width="0" style="110" hidden="1" customWidth="1"/>
    <col min="3833" max="3833" width="13.28515625" style="110" customWidth="1"/>
    <col min="3834" max="3835" width="14.28515625" style="110" customWidth="1"/>
    <col min="3836" max="3836" width="13.5703125" style="110" customWidth="1"/>
    <col min="3837" max="3837" width="13.28515625" style="110" customWidth="1"/>
    <col min="3838" max="3838" width="11.7109375" style="110" customWidth="1"/>
    <col min="3839" max="3844" width="0" style="110" hidden="1" customWidth="1"/>
    <col min="3845" max="3845" width="11.42578125" style="110" customWidth="1"/>
    <col min="3846" max="3846" width="9.140625" style="110"/>
    <col min="3847" max="3847" width="10.5703125" style="110" bestFit="1" customWidth="1"/>
    <col min="3848" max="3850" width="9.140625" style="110"/>
    <col min="3851" max="3851" width="10.85546875" style="110" bestFit="1" customWidth="1"/>
    <col min="3852" max="4077" width="9.140625" style="110"/>
    <col min="4078" max="4078" width="5.140625" style="110" customWidth="1"/>
    <col min="4079" max="4079" width="7.28515625" style="110" customWidth="1"/>
    <col min="4080" max="4080" width="5.85546875" style="110" customWidth="1"/>
    <col min="4081" max="4081" width="0" style="110" hidden="1" customWidth="1"/>
    <col min="4082" max="4082" width="7.7109375" style="110" customWidth="1"/>
    <col min="4083" max="4083" width="9.5703125" style="110" customWidth="1"/>
    <col min="4084" max="4084" width="54" style="110" customWidth="1"/>
    <col min="4085" max="4088" width="0" style="110" hidden="1" customWidth="1"/>
    <col min="4089" max="4089" width="13.28515625" style="110" customWidth="1"/>
    <col min="4090" max="4091" width="14.28515625" style="110" customWidth="1"/>
    <col min="4092" max="4092" width="13.5703125" style="110" customWidth="1"/>
    <col min="4093" max="4093" width="13.28515625" style="110" customWidth="1"/>
    <col min="4094" max="4094" width="11.7109375" style="110" customWidth="1"/>
    <col min="4095" max="4100" width="0" style="110" hidden="1" customWidth="1"/>
    <col min="4101" max="4101" width="11.42578125" style="110" customWidth="1"/>
    <col min="4102" max="4102" width="9.140625" style="110"/>
    <col min="4103" max="4103" width="10.5703125" style="110" bestFit="1" customWidth="1"/>
    <col min="4104" max="4106" width="9.140625" style="110"/>
    <col min="4107" max="4107" width="10.85546875" style="110" bestFit="1" customWidth="1"/>
    <col min="4108" max="4333" width="9.140625" style="110"/>
    <col min="4334" max="4334" width="5.140625" style="110" customWidth="1"/>
    <col min="4335" max="4335" width="7.28515625" style="110" customWidth="1"/>
    <col min="4336" max="4336" width="5.85546875" style="110" customWidth="1"/>
    <col min="4337" max="4337" width="0" style="110" hidden="1" customWidth="1"/>
    <col min="4338" max="4338" width="7.7109375" style="110" customWidth="1"/>
    <col min="4339" max="4339" width="9.5703125" style="110" customWidth="1"/>
    <col min="4340" max="4340" width="54" style="110" customWidth="1"/>
    <col min="4341" max="4344" width="0" style="110" hidden="1" customWidth="1"/>
    <col min="4345" max="4345" width="13.28515625" style="110" customWidth="1"/>
    <col min="4346" max="4347" width="14.28515625" style="110" customWidth="1"/>
    <col min="4348" max="4348" width="13.5703125" style="110" customWidth="1"/>
    <col min="4349" max="4349" width="13.28515625" style="110" customWidth="1"/>
    <col min="4350" max="4350" width="11.7109375" style="110" customWidth="1"/>
    <col min="4351" max="4356" width="0" style="110" hidden="1" customWidth="1"/>
    <col min="4357" max="4357" width="11.42578125" style="110" customWidth="1"/>
    <col min="4358" max="4358" width="9.140625" style="110"/>
    <col min="4359" max="4359" width="10.5703125" style="110" bestFit="1" customWidth="1"/>
    <col min="4360" max="4362" width="9.140625" style="110"/>
    <col min="4363" max="4363" width="10.85546875" style="110" bestFit="1" customWidth="1"/>
    <col min="4364" max="4589" width="9.140625" style="110"/>
    <col min="4590" max="4590" width="5.140625" style="110" customWidth="1"/>
    <col min="4591" max="4591" width="7.28515625" style="110" customWidth="1"/>
    <col min="4592" max="4592" width="5.85546875" style="110" customWidth="1"/>
    <col min="4593" max="4593" width="0" style="110" hidden="1" customWidth="1"/>
    <col min="4594" max="4594" width="7.7109375" style="110" customWidth="1"/>
    <col min="4595" max="4595" width="9.5703125" style="110" customWidth="1"/>
    <col min="4596" max="4596" width="54" style="110" customWidth="1"/>
    <col min="4597" max="4600" width="0" style="110" hidden="1" customWidth="1"/>
    <col min="4601" max="4601" width="13.28515625" style="110" customWidth="1"/>
    <col min="4602" max="4603" width="14.28515625" style="110" customWidth="1"/>
    <col min="4604" max="4604" width="13.5703125" style="110" customWidth="1"/>
    <col min="4605" max="4605" width="13.28515625" style="110" customWidth="1"/>
    <col min="4606" max="4606" width="11.7109375" style="110" customWidth="1"/>
    <col min="4607" max="4612" width="0" style="110" hidden="1" customWidth="1"/>
    <col min="4613" max="4613" width="11.42578125" style="110" customWidth="1"/>
    <col min="4614" max="4614" width="9.140625" style="110"/>
    <col min="4615" max="4615" width="10.5703125" style="110" bestFit="1" customWidth="1"/>
    <col min="4616" max="4618" width="9.140625" style="110"/>
    <col min="4619" max="4619" width="10.85546875" style="110" bestFit="1" customWidth="1"/>
    <col min="4620" max="4845" width="9.140625" style="110"/>
    <col min="4846" max="4846" width="5.140625" style="110" customWidth="1"/>
    <col min="4847" max="4847" width="7.28515625" style="110" customWidth="1"/>
    <col min="4848" max="4848" width="5.85546875" style="110" customWidth="1"/>
    <col min="4849" max="4849" width="0" style="110" hidden="1" customWidth="1"/>
    <col min="4850" max="4850" width="7.7109375" style="110" customWidth="1"/>
    <col min="4851" max="4851" width="9.5703125" style="110" customWidth="1"/>
    <col min="4852" max="4852" width="54" style="110" customWidth="1"/>
    <col min="4853" max="4856" width="0" style="110" hidden="1" customWidth="1"/>
    <col min="4857" max="4857" width="13.28515625" style="110" customWidth="1"/>
    <col min="4858" max="4859" width="14.28515625" style="110" customWidth="1"/>
    <col min="4860" max="4860" width="13.5703125" style="110" customWidth="1"/>
    <col min="4861" max="4861" width="13.28515625" style="110" customWidth="1"/>
    <col min="4862" max="4862" width="11.7109375" style="110" customWidth="1"/>
    <col min="4863" max="4868" width="0" style="110" hidden="1" customWidth="1"/>
    <col min="4869" max="4869" width="11.42578125" style="110" customWidth="1"/>
    <col min="4870" max="4870" width="9.140625" style="110"/>
    <col min="4871" max="4871" width="10.5703125" style="110" bestFit="1" customWidth="1"/>
    <col min="4872" max="4874" width="9.140625" style="110"/>
    <col min="4875" max="4875" width="10.85546875" style="110" bestFit="1" customWidth="1"/>
    <col min="4876" max="5101" width="9.140625" style="110"/>
    <col min="5102" max="5102" width="5.140625" style="110" customWidth="1"/>
    <col min="5103" max="5103" width="7.28515625" style="110" customWidth="1"/>
    <col min="5104" max="5104" width="5.85546875" style="110" customWidth="1"/>
    <col min="5105" max="5105" width="0" style="110" hidden="1" customWidth="1"/>
    <col min="5106" max="5106" width="7.7109375" style="110" customWidth="1"/>
    <col min="5107" max="5107" width="9.5703125" style="110" customWidth="1"/>
    <col min="5108" max="5108" width="54" style="110" customWidth="1"/>
    <col min="5109" max="5112" width="0" style="110" hidden="1" customWidth="1"/>
    <col min="5113" max="5113" width="13.28515625" style="110" customWidth="1"/>
    <col min="5114" max="5115" width="14.28515625" style="110" customWidth="1"/>
    <col min="5116" max="5116" width="13.5703125" style="110" customWidth="1"/>
    <col min="5117" max="5117" width="13.28515625" style="110" customWidth="1"/>
    <col min="5118" max="5118" width="11.7109375" style="110" customWidth="1"/>
    <col min="5119" max="5124" width="0" style="110" hidden="1" customWidth="1"/>
    <col min="5125" max="5125" width="11.42578125" style="110" customWidth="1"/>
    <col min="5126" max="5126" width="9.140625" style="110"/>
    <col min="5127" max="5127" width="10.5703125" style="110" bestFit="1" customWidth="1"/>
    <col min="5128" max="5130" width="9.140625" style="110"/>
    <col min="5131" max="5131" width="10.85546875" style="110" bestFit="1" customWidth="1"/>
    <col min="5132" max="5357" width="9.140625" style="110"/>
    <col min="5358" max="5358" width="5.140625" style="110" customWidth="1"/>
    <col min="5359" max="5359" width="7.28515625" style="110" customWidth="1"/>
    <col min="5360" max="5360" width="5.85546875" style="110" customWidth="1"/>
    <col min="5361" max="5361" width="0" style="110" hidden="1" customWidth="1"/>
    <col min="5362" max="5362" width="7.7109375" style="110" customWidth="1"/>
    <col min="5363" max="5363" width="9.5703125" style="110" customWidth="1"/>
    <col min="5364" max="5364" width="54" style="110" customWidth="1"/>
    <col min="5365" max="5368" width="0" style="110" hidden="1" customWidth="1"/>
    <col min="5369" max="5369" width="13.28515625" style="110" customWidth="1"/>
    <col min="5370" max="5371" width="14.28515625" style="110" customWidth="1"/>
    <col min="5372" max="5372" width="13.5703125" style="110" customWidth="1"/>
    <col min="5373" max="5373" width="13.28515625" style="110" customWidth="1"/>
    <col min="5374" max="5374" width="11.7109375" style="110" customWidth="1"/>
    <col min="5375" max="5380" width="0" style="110" hidden="1" customWidth="1"/>
    <col min="5381" max="5381" width="11.42578125" style="110" customWidth="1"/>
    <col min="5382" max="5382" width="9.140625" style="110"/>
    <col min="5383" max="5383" width="10.5703125" style="110" bestFit="1" customWidth="1"/>
    <col min="5384" max="5386" width="9.140625" style="110"/>
    <col min="5387" max="5387" width="10.85546875" style="110" bestFit="1" customWidth="1"/>
    <col min="5388" max="5613" width="9.140625" style="110"/>
    <col min="5614" max="5614" width="5.140625" style="110" customWidth="1"/>
    <col min="5615" max="5615" width="7.28515625" style="110" customWidth="1"/>
    <col min="5616" max="5616" width="5.85546875" style="110" customWidth="1"/>
    <col min="5617" max="5617" width="0" style="110" hidden="1" customWidth="1"/>
    <col min="5618" max="5618" width="7.7109375" style="110" customWidth="1"/>
    <col min="5619" max="5619" width="9.5703125" style="110" customWidth="1"/>
    <col min="5620" max="5620" width="54" style="110" customWidth="1"/>
    <col min="5621" max="5624" width="0" style="110" hidden="1" customWidth="1"/>
    <col min="5625" max="5625" width="13.28515625" style="110" customWidth="1"/>
    <col min="5626" max="5627" width="14.28515625" style="110" customWidth="1"/>
    <col min="5628" max="5628" width="13.5703125" style="110" customWidth="1"/>
    <col min="5629" max="5629" width="13.28515625" style="110" customWidth="1"/>
    <col min="5630" max="5630" width="11.7109375" style="110" customWidth="1"/>
    <col min="5631" max="5636" width="0" style="110" hidden="1" customWidth="1"/>
    <col min="5637" max="5637" width="11.42578125" style="110" customWidth="1"/>
    <col min="5638" max="5638" width="9.140625" style="110"/>
    <col min="5639" max="5639" width="10.5703125" style="110" bestFit="1" customWidth="1"/>
    <col min="5640" max="5642" width="9.140625" style="110"/>
    <col min="5643" max="5643" width="10.85546875" style="110" bestFit="1" customWidth="1"/>
    <col min="5644" max="5869" width="9.140625" style="110"/>
    <col min="5870" max="5870" width="5.140625" style="110" customWidth="1"/>
    <col min="5871" max="5871" width="7.28515625" style="110" customWidth="1"/>
    <col min="5872" max="5872" width="5.85546875" style="110" customWidth="1"/>
    <col min="5873" max="5873" width="0" style="110" hidden="1" customWidth="1"/>
    <col min="5874" max="5874" width="7.7109375" style="110" customWidth="1"/>
    <col min="5875" max="5875" width="9.5703125" style="110" customWidth="1"/>
    <col min="5876" max="5876" width="54" style="110" customWidth="1"/>
    <col min="5877" max="5880" width="0" style="110" hidden="1" customWidth="1"/>
    <col min="5881" max="5881" width="13.28515625" style="110" customWidth="1"/>
    <col min="5882" max="5883" width="14.28515625" style="110" customWidth="1"/>
    <col min="5884" max="5884" width="13.5703125" style="110" customWidth="1"/>
    <col min="5885" max="5885" width="13.28515625" style="110" customWidth="1"/>
    <col min="5886" max="5886" width="11.7109375" style="110" customWidth="1"/>
    <col min="5887" max="5892" width="0" style="110" hidden="1" customWidth="1"/>
    <col min="5893" max="5893" width="11.42578125" style="110" customWidth="1"/>
    <col min="5894" max="5894" width="9.140625" style="110"/>
    <col min="5895" max="5895" width="10.5703125" style="110" bestFit="1" customWidth="1"/>
    <col min="5896" max="5898" width="9.140625" style="110"/>
    <col min="5899" max="5899" width="10.85546875" style="110" bestFit="1" customWidth="1"/>
    <col min="5900" max="6125" width="9.140625" style="110"/>
    <col min="6126" max="6126" width="5.140625" style="110" customWidth="1"/>
    <col min="6127" max="6127" width="7.28515625" style="110" customWidth="1"/>
    <col min="6128" max="6128" width="5.85546875" style="110" customWidth="1"/>
    <col min="6129" max="6129" width="0" style="110" hidden="1" customWidth="1"/>
    <col min="6130" max="6130" width="7.7109375" style="110" customWidth="1"/>
    <col min="6131" max="6131" width="9.5703125" style="110" customWidth="1"/>
    <col min="6132" max="6132" width="54" style="110" customWidth="1"/>
    <col min="6133" max="6136" width="0" style="110" hidden="1" customWidth="1"/>
    <col min="6137" max="6137" width="13.28515625" style="110" customWidth="1"/>
    <col min="6138" max="6139" width="14.28515625" style="110" customWidth="1"/>
    <col min="6140" max="6140" width="13.5703125" style="110" customWidth="1"/>
    <col min="6141" max="6141" width="13.28515625" style="110" customWidth="1"/>
    <col min="6142" max="6142" width="11.7109375" style="110" customWidth="1"/>
    <col min="6143" max="6148" width="0" style="110" hidden="1" customWidth="1"/>
    <col min="6149" max="6149" width="11.42578125" style="110" customWidth="1"/>
    <col min="6150" max="6150" width="9.140625" style="110"/>
    <col min="6151" max="6151" width="10.5703125" style="110" bestFit="1" customWidth="1"/>
    <col min="6152" max="6154" width="9.140625" style="110"/>
    <col min="6155" max="6155" width="10.85546875" style="110" bestFit="1" customWidth="1"/>
    <col min="6156" max="6381" width="9.140625" style="110"/>
    <col min="6382" max="6382" width="5.140625" style="110" customWidth="1"/>
    <col min="6383" max="6383" width="7.28515625" style="110" customWidth="1"/>
    <col min="6384" max="6384" width="5.85546875" style="110" customWidth="1"/>
    <col min="6385" max="6385" width="0" style="110" hidden="1" customWidth="1"/>
    <col min="6386" max="6386" width="7.7109375" style="110" customWidth="1"/>
    <col min="6387" max="6387" width="9.5703125" style="110" customWidth="1"/>
    <col min="6388" max="6388" width="54" style="110" customWidth="1"/>
    <col min="6389" max="6392" width="0" style="110" hidden="1" customWidth="1"/>
    <col min="6393" max="6393" width="13.28515625" style="110" customWidth="1"/>
    <col min="6394" max="6395" width="14.28515625" style="110" customWidth="1"/>
    <col min="6396" max="6396" width="13.5703125" style="110" customWidth="1"/>
    <col min="6397" max="6397" width="13.28515625" style="110" customWidth="1"/>
    <col min="6398" max="6398" width="11.7109375" style="110" customWidth="1"/>
    <col min="6399" max="6404" width="0" style="110" hidden="1" customWidth="1"/>
    <col min="6405" max="6405" width="11.42578125" style="110" customWidth="1"/>
    <col min="6406" max="6406" width="9.140625" style="110"/>
    <col min="6407" max="6407" width="10.5703125" style="110" bestFit="1" customWidth="1"/>
    <col min="6408" max="6410" width="9.140625" style="110"/>
    <col min="6411" max="6411" width="10.85546875" style="110" bestFit="1" customWidth="1"/>
    <col min="6412" max="6637" width="9.140625" style="110"/>
    <col min="6638" max="6638" width="5.140625" style="110" customWidth="1"/>
    <col min="6639" max="6639" width="7.28515625" style="110" customWidth="1"/>
    <col min="6640" max="6640" width="5.85546875" style="110" customWidth="1"/>
    <col min="6641" max="6641" width="0" style="110" hidden="1" customWidth="1"/>
    <col min="6642" max="6642" width="7.7109375" style="110" customWidth="1"/>
    <col min="6643" max="6643" width="9.5703125" style="110" customWidth="1"/>
    <col min="6644" max="6644" width="54" style="110" customWidth="1"/>
    <col min="6645" max="6648" width="0" style="110" hidden="1" customWidth="1"/>
    <col min="6649" max="6649" width="13.28515625" style="110" customWidth="1"/>
    <col min="6650" max="6651" width="14.28515625" style="110" customWidth="1"/>
    <col min="6652" max="6652" width="13.5703125" style="110" customWidth="1"/>
    <col min="6653" max="6653" width="13.28515625" style="110" customWidth="1"/>
    <col min="6654" max="6654" width="11.7109375" style="110" customWidth="1"/>
    <col min="6655" max="6660" width="0" style="110" hidden="1" customWidth="1"/>
    <col min="6661" max="6661" width="11.42578125" style="110" customWidth="1"/>
    <col min="6662" max="6662" width="9.140625" style="110"/>
    <col min="6663" max="6663" width="10.5703125" style="110" bestFit="1" customWidth="1"/>
    <col min="6664" max="6666" width="9.140625" style="110"/>
    <col min="6667" max="6667" width="10.85546875" style="110" bestFit="1" customWidth="1"/>
    <col min="6668" max="6893" width="9.140625" style="110"/>
    <col min="6894" max="6894" width="5.140625" style="110" customWidth="1"/>
    <col min="6895" max="6895" width="7.28515625" style="110" customWidth="1"/>
    <col min="6896" max="6896" width="5.85546875" style="110" customWidth="1"/>
    <col min="6897" max="6897" width="0" style="110" hidden="1" customWidth="1"/>
    <col min="6898" max="6898" width="7.7109375" style="110" customWidth="1"/>
    <col min="6899" max="6899" width="9.5703125" style="110" customWidth="1"/>
    <col min="6900" max="6900" width="54" style="110" customWidth="1"/>
    <col min="6901" max="6904" width="0" style="110" hidden="1" customWidth="1"/>
    <col min="6905" max="6905" width="13.28515625" style="110" customWidth="1"/>
    <col min="6906" max="6907" width="14.28515625" style="110" customWidth="1"/>
    <col min="6908" max="6908" width="13.5703125" style="110" customWidth="1"/>
    <col min="6909" max="6909" width="13.28515625" style="110" customWidth="1"/>
    <col min="6910" max="6910" width="11.7109375" style="110" customWidth="1"/>
    <col min="6911" max="6916" width="0" style="110" hidden="1" customWidth="1"/>
    <col min="6917" max="6917" width="11.42578125" style="110" customWidth="1"/>
    <col min="6918" max="6918" width="9.140625" style="110"/>
    <col min="6919" max="6919" width="10.5703125" style="110" bestFit="1" customWidth="1"/>
    <col min="6920" max="6922" width="9.140625" style="110"/>
    <col min="6923" max="6923" width="10.85546875" style="110" bestFit="1" customWidth="1"/>
    <col min="6924" max="7149" width="9.140625" style="110"/>
    <col min="7150" max="7150" width="5.140625" style="110" customWidth="1"/>
    <col min="7151" max="7151" width="7.28515625" style="110" customWidth="1"/>
    <col min="7152" max="7152" width="5.85546875" style="110" customWidth="1"/>
    <col min="7153" max="7153" width="0" style="110" hidden="1" customWidth="1"/>
    <col min="7154" max="7154" width="7.7109375" style="110" customWidth="1"/>
    <col min="7155" max="7155" width="9.5703125" style="110" customWidth="1"/>
    <col min="7156" max="7156" width="54" style="110" customWidth="1"/>
    <col min="7157" max="7160" width="0" style="110" hidden="1" customWidth="1"/>
    <col min="7161" max="7161" width="13.28515625" style="110" customWidth="1"/>
    <col min="7162" max="7163" width="14.28515625" style="110" customWidth="1"/>
    <col min="7164" max="7164" width="13.5703125" style="110" customWidth="1"/>
    <col min="7165" max="7165" width="13.28515625" style="110" customWidth="1"/>
    <col min="7166" max="7166" width="11.7109375" style="110" customWidth="1"/>
    <col min="7167" max="7172" width="0" style="110" hidden="1" customWidth="1"/>
    <col min="7173" max="7173" width="11.42578125" style="110" customWidth="1"/>
    <col min="7174" max="7174" width="9.140625" style="110"/>
    <col min="7175" max="7175" width="10.5703125" style="110" bestFit="1" customWidth="1"/>
    <col min="7176" max="7178" width="9.140625" style="110"/>
    <col min="7179" max="7179" width="10.85546875" style="110" bestFit="1" customWidth="1"/>
    <col min="7180" max="7405" width="9.140625" style="110"/>
    <col min="7406" max="7406" width="5.140625" style="110" customWidth="1"/>
    <col min="7407" max="7407" width="7.28515625" style="110" customWidth="1"/>
    <col min="7408" max="7408" width="5.85546875" style="110" customWidth="1"/>
    <col min="7409" max="7409" width="0" style="110" hidden="1" customWidth="1"/>
    <col min="7410" max="7410" width="7.7109375" style="110" customWidth="1"/>
    <col min="7411" max="7411" width="9.5703125" style="110" customWidth="1"/>
    <col min="7412" max="7412" width="54" style="110" customWidth="1"/>
    <col min="7413" max="7416" width="0" style="110" hidden="1" customWidth="1"/>
    <col min="7417" max="7417" width="13.28515625" style="110" customWidth="1"/>
    <col min="7418" max="7419" width="14.28515625" style="110" customWidth="1"/>
    <col min="7420" max="7420" width="13.5703125" style="110" customWidth="1"/>
    <col min="7421" max="7421" width="13.28515625" style="110" customWidth="1"/>
    <col min="7422" max="7422" width="11.7109375" style="110" customWidth="1"/>
    <col min="7423" max="7428" width="0" style="110" hidden="1" customWidth="1"/>
    <col min="7429" max="7429" width="11.42578125" style="110" customWidth="1"/>
    <col min="7430" max="7430" width="9.140625" style="110"/>
    <col min="7431" max="7431" width="10.5703125" style="110" bestFit="1" customWidth="1"/>
    <col min="7432" max="7434" width="9.140625" style="110"/>
    <col min="7435" max="7435" width="10.85546875" style="110" bestFit="1" customWidth="1"/>
    <col min="7436" max="7661" width="9.140625" style="110"/>
    <col min="7662" max="7662" width="5.140625" style="110" customWidth="1"/>
    <col min="7663" max="7663" width="7.28515625" style="110" customWidth="1"/>
    <col min="7664" max="7664" width="5.85546875" style="110" customWidth="1"/>
    <col min="7665" max="7665" width="0" style="110" hidden="1" customWidth="1"/>
    <col min="7666" max="7666" width="7.7109375" style="110" customWidth="1"/>
    <col min="7667" max="7667" width="9.5703125" style="110" customWidth="1"/>
    <col min="7668" max="7668" width="54" style="110" customWidth="1"/>
    <col min="7669" max="7672" width="0" style="110" hidden="1" customWidth="1"/>
    <col min="7673" max="7673" width="13.28515625" style="110" customWidth="1"/>
    <col min="7674" max="7675" width="14.28515625" style="110" customWidth="1"/>
    <col min="7676" max="7676" width="13.5703125" style="110" customWidth="1"/>
    <col min="7677" max="7677" width="13.28515625" style="110" customWidth="1"/>
    <col min="7678" max="7678" width="11.7109375" style="110" customWidth="1"/>
    <col min="7679" max="7684" width="0" style="110" hidden="1" customWidth="1"/>
    <col min="7685" max="7685" width="11.42578125" style="110" customWidth="1"/>
    <col min="7686" max="7686" width="9.140625" style="110"/>
    <col min="7687" max="7687" width="10.5703125" style="110" bestFit="1" customWidth="1"/>
    <col min="7688" max="7690" width="9.140625" style="110"/>
    <col min="7691" max="7691" width="10.85546875" style="110" bestFit="1" customWidth="1"/>
    <col min="7692" max="7917" width="9.140625" style="110"/>
    <col min="7918" max="7918" width="5.140625" style="110" customWidth="1"/>
    <col min="7919" max="7919" width="7.28515625" style="110" customWidth="1"/>
    <col min="7920" max="7920" width="5.85546875" style="110" customWidth="1"/>
    <col min="7921" max="7921" width="0" style="110" hidden="1" customWidth="1"/>
    <col min="7922" max="7922" width="7.7109375" style="110" customWidth="1"/>
    <col min="7923" max="7923" width="9.5703125" style="110" customWidth="1"/>
    <col min="7924" max="7924" width="54" style="110" customWidth="1"/>
    <col min="7925" max="7928" width="0" style="110" hidden="1" customWidth="1"/>
    <col min="7929" max="7929" width="13.28515625" style="110" customWidth="1"/>
    <col min="7930" max="7931" width="14.28515625" style="110" customWidth="1"/>
    <col min="7932" max="7932" width="13.5703125" style="110" customWidth="1"/>
    <col min="7933" max="7933" width="13.28515625" style="110" customWidth="1"/>
    <col min="7934" max="7934" width="11.7109375" style="110" customWidth="1"/>
    <col min="7935" max="7940" width="0" style="110" hidden="1" customWidth="1"/>
    <col min="7941" max="7941" width="11.42578125" style="110" customWidth="1"/>
    <col min="7942" max="7942" width="9.140625" style="110"/>
    <col min="7943" max="7943" width="10.5703125" style="110" bestFit="1" customWidth="1"/>
    <col min="7944" max="7946" width="9.140625" style="110"/>
    <col min="7947" max="7947" width="10.85546875" style="110" bestFit="1" customWidth="1"/>
    <col min="7948" max="8173" width="9.140625" style="110"/>
    <col min="8174" max="8174" width="5.140625" style="110" customWidth="1"/>
    <col min="8175" max="8175" width="7.28515625" style="110" customWidth="1"/>
    <col min="8176" max="8176" width="5.85546875" style="110" customWidth="1"/>
    <col min="8177" max="8177" width="0" style="110" hidden="1" customWidth="1"/>
    <col min="8178" max="8178" width="7.7109375" style="110" customWidth="1"/>
    <col min="8179" max="8179" width="9.5703125" style="110" customWidth="1"/>
    <col min="8180" max="8180" width="54" style="110" customWidth="1"/>
    <col min="8181" max="8184" width="0" style="110" hidden="1" customWidth="1"/>
    <col min="8185" max="8185" width="13.28515625" style="110" customWidth="1"/>
    <col min="8186" max="8187" width="14.28515625" style="110" customWidth="1"/>
    <col min="8188" max="8188" width="13.5703125" style="110" customWidth="1"/>
    <col min="8189" max="8189" width="13.28515625" style="110" customWidth="1"/>
    <col min="8190" max="8190" width="11.7109375" style="110" customWidth="1"/>
    <col min="8191" max="8196" width="0" style="110" hidden="1" customWidth="1"/>
    <col min="8197" max="8197" width="11.42578125" style="110" customWidth="1"/>
    <col min="8198" max="8198" width="9.140625" style="110"/>
    <col min="8199" max="8199" width="10.5703125" style="110" bestFit="1" customWidth="1"/>
    <col min="8200" max="8202" width="9.140625" style="110"/>
    <col min="8203" max="8203" width="10.85546875" style="110" bestFit="1" customWidth="1"/>
    <col min="8204" max="8429" width="9.140625" style="110"/>
    <col min="8430" max="8430" width="5.140625" style="110" customWidth="1"/>
    <col min="8431" max="8431" width="7.28515625" style="110" customWidth="1"/>
    <col min="8432" max="8432" width="5.85546875" style="110" customWidth="1"/>
    <col min="8433" max="8433" width="0" style="110" hidden="1" customWidth="1"/>
    <col min="8434" max="8434" width="7.7109375" style="110" customWidth="1"/>
    <col min="8435" max="8435" width="9.5703125" style="110" customWidth="1"/>
    <col min="8436" max="8436" width="54" style="110" customWidth="1"/>
    <col min="8437" max="8440" width="0" style="110" hidden="1" customWidth="1"/>
    <col min="8441" max="8441" width="13.28515625" style="110" customWidth="1"/>
    <col min="8442" max="8443" width="14.28515625" style="110" customWidth="1"/>
    <col min="8444" max="8444" width="13.5703125" style="110" customWidth="1"/>
    <col min="8445" max="8445" width="13.28515625" style="110" customWidth="1"/>
    <col min="8446" max="8446" width="11.7109375" style="110" customWidth="1"/>
    <col min="8447" max="8452" width="0" style="110" hidden="1" customWidth="1"/>
    <col min="8453" max="8453" width="11.42578125" style="110" customWidth="1"/>
    <col min="8454" max="8454" width="9.140625" style="110"/>
    <col min="8455" max="8455" width="10.5703125" style="110" bestFit="1" customWidth="1"/>
    <col min="8456" max="8458" width="9.140625" style="110"/>
    <col min="8459" max="8459" width="10.85546875" style="110" bestFit="1" customWidth="1"/>
    <col min="8460" max="8685" width="9.140625" style="110"/>
    <col min="8686" max="8686" width="5.140625" style="110" customWidth="1"/>
    <col min="8687" max="8687" width="7.28515625" style="110" customWidth="1"/>
    <col min="8688" max="8688" width="5.85546875" style="110" customWidth="1"/>
    <col min="8689" max="8689" width="0" style="110" hidden="1" customWidth="1"/>
    <col min="8690" max="8690" width="7.7109375" style="110" customWidth="1"/>
    <col min="8691" max="8691" width="9.5703125" style="110" customWidth="1"/>
    <col min="8692" max="8692" width="54" style="110" customWidth="1"/>
    <col min="8693" max="8696" width="0" style="110" hidden="1" customWidth="1"/>
    <col min="8697" max="8697" width="13.28515625" style="110" customWidth="1"/>
    <col min="8698" max="8699" width="14.28515625" style="110" customWidth="1"/>
    <col min="8700" max="8700" width="13.5703125" style="110" customWidth="1"/>
    <col min="8701" max="8701" width="13.28515625" style="110" customWidth="1"/>
    <col min="8702" max="8702" width="11.7109375" style="110" customWidth="1"/>
    <col min="8703" max="8708" width="0" style="110" hidden="1" customWidth="1"/>
    <col min="8709" max="8709" width="11.42578125" style="110" customWidth="1"/>
    <col min="8710" max="8710" width="9.140625" style="110"/>
    <col min="8711" max="8711" width="10.5703125" style="110" bestFit="1" customWidth="1"/>
    <col min="8712" max="8714" width="9.140625" style="110"/>
    <col min="8715" max="8715" width="10.85546875" style="110" bestFit="1" customWidth="1"/>
    <col min="8716" max="8941" width="9.140625" style="110"/>
    <col min="8942" max="8942" width="5.140625" style="110" customWidth="1"/>
    <col min="8943" max="8943" width="7.28515625" style="110" customWidth="1"/>
    <col min="8944" max="8944" width="5.85546875" style="110" customWidth="1"/>
    <col min="8945" max="8945" width="0" style="110" hidden="1" customWidth="1"/>
    <col min="8946" max="8946" width="7.7109375" style="110" customWidth="1"/>
    <col min="8947" max="8947" width="9.5703125" style="110" customWidth="1"/>
    <col min="8948" max="8948" width="54" style="110" customWidth="1"/>
    <col min="8949" max="8952" width="0" style="110" hidden="1" customWidth="1"/>
    <col min="8953" max="8953" width="13.28515625" style="110" customWidth="1"/>
    <col min="8954" max="8955" width="14.28515625" style="110" customWidth="1"/>
    <col min="8956" max="8956" width="13.5703125" style="110" customWidth="1"/>
    <col min="8957" max="8957" width="13.28515625" style="110" customWidth="1"/>
    <col min="8958" max="8958" width="11.7109375" style="110" customWidth="1"/>
    <col min="8959" max="8964" width="0" style="110" hidden="1" customWidth="1"/>
    <col min="8965" max="8965" width="11.42578125" style="110" customWidth="1"/>
    <col min="8966" max="8966" width="9.140625" style="110"/>
    <col min="8967" max="8967" width="10.5703125" style="110" bestFit="1" customWidth="1"/>
    <col min="8968" max="8970" width="9.140625" style="110"/>
    <col min="8971" max="8971" width="10.85546875" style="110" bestFit="1" customWidth="1"/>
    <col min="8972" max="9197" width="9.140625" style="110"/>
    <col min="9198" max="9198" width="5.140625" style="110" customWidth="1"/>
    <col min="9199" max="9199" width="7.28515625" style="110" customWidth="1"/>
    <col min="9200" max="9200" width="5.85546875" style="110" customWidth="1"/>
    <col min="9201" max="9201" width="0" style="110" hidden="1" customWidth="1"/>
    <col min="9202" max="9202" width="7.7109375" style="110" customWidth="1"/>
    <col min="9203" max="9203" width="9.5703125" style="110" customWidth="1"/>
    <col min="9204" max="9204" width="54" style="110" customWidth="1"/>
    <col min="9205" max="9208" width="0" style="110" hidden="1" customWidth="1"/>
    <col min="9209" max="9209" width="13.28515625" style="110" customWidth="1"/>
    <col min="9210" max="9211" width="14.28515625" style="110" customWidth="1"/>
    <col min="9212" max="9212" width="13.5703125" style="110" customWidth="1"/>
    <col min="9213" max="9213" width="13.28515625" style="110" customWidth="1"/>
    <col min="9214" max="9214" width="11.7109375" style="110" customWidth="1"/>
    <col min="9215" max="9220" width="0" style="110" hidden="1" customWidth="1"/>
    <col min="9221" max="9221" width="11.42578125" style="110" customWidth="1"/>
    <col min="9222" max="9222" width="9.140625" style="110"/>
    <col min="9223" max="9223" width="10.5703125" style="110" bestFit="1" customWidth="1"/>
    <col min="9224" max="9226" width="9.140625" style="110"/>
    <col min="9227" max="9227" width="10.85546875" style="110" bestFit="1" customWidth="1"/>
    <col min="9228" max="9453" width="9.140625" style="110"/>
    <col min="9454" max="9454" width="5.140625" style="110" customWidth="1"/>
    <col min="9455" max="9455" width="7.28515625" style="110" customWidth="1"/>
    <col min="9456" max="9456" width="5.85546875" style="110" customWidth="1"/>
    <col min="9457" max="9457" width="0" style="110" hidden="1" customWidth="1"/>
    <col min="9458" max="9458" width="7.7109375" style="110" customWidth="1"/>
    <col min="9459" max="9459" width="9.5703125" style="110" customWidth="1"/>
    <col min="9460" max="9460" width="54" style="110" customWidth="1"/>
    <col min="9461" max="9464" width="0" style="110" hidden="1" customWidth="1"/>
    <col min="9465" max="9465" width="13.28515625" style="110" customWidth="1"/>
    <col min="9466" max="9467" width="14.28515625" style="110" customWidth="1"/>
    <col min="9468" max="9468" width="13.5703125" style="110" customWidth="1"/>
    <col min="9469" max="9469" width="13.28515625" style="110" customWidth="1"/>
    <col min="9470" max="9470" width="11.7109375" style="110" customWidth="1"/>
    <col min="9471" max="9476" width="0" style="110" hidden="1" customWidth="1"/>
    <col min="9477" max="9477" width="11.42578125" style="110" customWidth="1"/>
    <col min="9478" max="9478" width="9.140625" style="110"/>
    <col min="9479" max="9479" width="10.5703125" style="110" bestFit="1" customWidth="1"/>
    <col min="9480" max="9482" width="9.140625" style="110"/>
    <col min="9483" max="9483" width="10.85546875" style="110" bestFit="1" customWidth="1"/>
    <col min="9484" max="9709" width="9.140625" style="110"/>
    <col min="9710" max="9710" width="5.140625" style="110" customWidth="1"/>
    <col min="9711" max="9711" width="7.28515625" style="110" customWidth="1"/>
    <col min="9712" max="9712" width="5.85546875" style="110" customWidth="1"/>
    <col min="9713" max="9713" width="0" style="110" hidden="1" customWidth="1"/>
    <col min="9714" max="9714" width="7.7109375" style="110" customWidth="1"/>
    <col min="9715" max="9715" width="9.5703125" style="110" customWidth="1"/>
    <col min="9716" max="9716" width="54" style="110" customWidth="1"/>
    <col min="9717" max="9720" width="0" style="110" hidden="1" customWidth="1"/>
    <col min="9721" max="9721" width="13.28515625" style="110" customWidth="1"/>
    <col min="9722" max="9723" width="14.28515625" style="110" customWidth="1"/>
    <col min="9724" max="9724" width="13.5703125" style="110" customWidth="1"/>
    <col min="9725" max="9725" width="13.28515625" style="110" customWidth="1"/>
    <col min="9726" max="9726" width="11.7109375" style="110" customWidth="1"/>
    <col min="9727" max="9732" width="0" style="110" hidden="1" customWidth="1"/>
    <col min="9733" max="9733" width="11.42578125" style="110" customWidth="1"/>
    <col min="9734" max="9734" width="9.140625" style="110"/>
    <col min="9735" max="9735" width="10.5703125" style="110" bestFit="1" customWidth="1"/>
    <col min="9736" max="9738" width="9.140625" style="110"/>
    <col min="9739" max="9739" width="10.85546875" style="110" bestFit="1" customWidth="1"/>
    <col min="9740" max="9965" width="9.140625" style="110"/>
    <col min="9966" max="9966" width="5.140625" style="110" customWidth="1"/>
    <col min="9967" max="9967" width="7.28515625" style="110" customWidth="1"/>
    <col min="9968" max="9968" width="5.85546875" style="110" customWidth="1"/>
    <col min="9969" max="9969" width="0" style="110" hidden="1" customWidth="1"/>
    <col min="9970" max="9970" width="7.7109375" style="110" customWidth="1"/>
    <col min="9971" max="9971" width="9.5703125" style="110" customWidth="1"/>
    <col min="9972" max="9972" width="54" style="110" customWidth="1"/>
    <col min="9973" max="9976" width="0" style="110" hidden="1" customWidth="1"/>
    <col min="9977" max="9977" width="13.28515625" style="110" customWidth="1"/>
    <col min="9978" max="9979" width="14.28515625" style="110" customWidth="1"/>
    <col min="9980" max="9980" width="13.5703125" style="110" customWidth="1"/>
    <col min="9981" max="9981" width="13.28515625" style="110" customWidth="1"/>
    <col min="9982" max="9982" width="11.7109375" style="110" customWidth="1"/>
    <col min="9983" max="9988" width="0" style="110" hidden="1" customWidth="1"/>
    <col min="9989" max="9989" width="11.42578125" style="110" customWidth="1"/>
    <col min="9990" max="9990" width="9.140625" style="110"/>
    <col min="9991" max="9991" width="10.5703125" style="110" bestFit="1" customWidth="1"/>
    <col min="9992" max="9994" width="9.140625" style="110"/>
    <col min="9995" max="9995" width="10.85546875" style="110" bestFit="1" customWidth="1"/>
    <col min="9996" max="10221" width="9.140625" style="110"/>
    <col min="10222" max="10222" width="5.140625" style="110" customWidth="1"/>
    <col min="10223" max="10223" width="7.28515625" style="110" customWidth="1"/>
    <col min="10224" max="10224" width="5.85546875" style="110" customWidth="1"/>
    <col min="10225" max="10225" width="0" style="110" hidden="1" customWidth="1"/>
    <col min="10226" max="10226" width="7.7109375" style="110" customWidth="1"/>
    <col min="10227" max="10227" width="9.5703125" style="110" customWidth="1"/>
    <col min="10228" max="10228" width="54" style="110" customWidth="1"/>
    <col min="10229" max="10232" width="0" style="110" hidden="1" customWidth="1"/>
    <col min="10233" max="10233" width="13.28515625" style="110" customWidth="1"/>
    <col min="10234" max="10235" width="14.28515625" style="110" customWidth="1"/>
    <col min="10236" max="10236" width="13.5703125" style="110" customWidth="1"/>
    <col min="10237" max="10237" width="13.28515625" style="110" customWidth="1"/>
    <col min="10238" max="10238" width="11.7109375" style="110" customWidth="1"/>
    <col min="10239" max="10244" width="0" style="110" hidden="1" customWidth="1"/>
    <col min="10245" max="10245" width="11.42578125" style="110" customWidth="1"/>
    <col min="10246" max="10246" width="9.140625" style="110"/>
    <col min="10247" max="10247" width="10.5703125" style="110" bestFit="1" customWidth="1"/>
    <col min="10248" max="10250" width="9.140625" style="110"/>
    <col min="10251" max="10251" width="10.85546875" style="110" bestFit="1" customWidth="1"/>
    <col min="10252" max="10477" width="9.140625" style="110"/>
    <col min="10478" max="10478" width="5.140625" style="110" customWidth="1"/>
    <col min="10479" max="10479" width="7.28515625" style="110" customWidth="1"/>
    <col min="10480" max="10480" width="5.85546875" style="110" customWidth="1"/>
    <col min="10481" max="10481" width="0" style="110" hidden="1" customWidth="1"/>
    <col min="10482" max="10482" width="7.7109375" style="110" customWidth="1"/>
    <col min="10483" max="10483" width="9.5703125" style="110" customWidth="1"/>
    <col min="10484" max="10484" width="54" style="110" customWidth="1"/>
    <col min="10485" max="10488" width="0" style="110" hidden="1" customWidth="1"/>
    <col min="10489" max="10489" width="13.28515625" style="110" customWidth="1"/>
    <col min="10490" max="10491" width="14.28515625" style="110" customWidth="1"/>
    <col min="10492" max="10492" width="13.5703125" style="110" customWidth="1"/>
    <col min="10493" max="10493" width="13.28515625" style="110" customWidth="1"/>
    <col min="10494" max="10494" width="11.7109375" style="110" customWidth="1"/>
    <col min="10495" max="10500" width="0" style="110" hidden="1" customWidth="1"/>
    <col min="10501" max="10501" width="11.42578125" style="110" customWidth="1"/>
    <col min="10502" max="10502" width="9.140625" style="110"/>
    <col min="10503" max="10503" width="10.5703125" style="110" bestFit="1" customWidth="1"/>
    <col min="10504" max="10506" width="9.140625" style="110"/>
    <col min="10507" max="10507" width="10.85546875" style="110" bestFit="1" customWidth="1"/>
    <col min="10508" max="10733" width="9.140625" style="110"/>
    <col min="10734" max="10734" width="5.140625" style="110" customWidth="1"/>
    <col min="10735" max="10735" width="7.28515625" style="110" customWidth="1"/>
    <col min="10736" max="10736" width="5.85546875" style="110" customWidth="1"/>
    <col min="10737" max="10737" width="0" style="110" hidden="1" customWidth="1"/>
    <col min="10738" max="10738" width="7.7109375" style="110" customWidth="1"/>
    <col min="10739" max="10739" width="9.5703125" style="110" customWidth="1"/>
    <col min="10740" max="10740" width="54" style="110" customWidth="1"/>
    <col min="10741" max="10744" width="0" style="110" hidden="1" customWidth="1"/>
    <col min="10745" max="10745" width="13.28515625" style="110" customWidth="1"/>
    <col min="10746" max="10747" width="14.28515625" style="110" customWidth="1"/>
    <col min="10748" max="10748" width="13.5703125" style="110" customWidth="1"/>
    <col min="10749" max="10749" width="13.28515625" style="110" customWidth="1"/>
    <col min="10750" max="10750" width="11.7109375" style="110" customWidth="1"/>
    <col min="10751" max="10756" width="0" style="110" hidden="1" customWidth="1"/>
    <col min="10757" max="10757" width="11.42578125" style="110" customWidth="1"/>
    <col min="10758" max="10758" width="9.140625" style="110"/>
    <col min="10759" max="10759" width="10.5703125" style="110" bestFit="1" customWidth="1"/>
    <col min="10760" max="10762" width="9.140625" style="110"/>
    <col min="10763" max="10763" width="10.85546875" style="110" bestFit="1" customWidth="1"/>
    <col min="10764" max="10989" width="9.140625" style="110"/>
    <col min="10990" max="10990" width="5.140625" style="110" customWidth="1"/>
    <col min="10991" max="10991" width="7.28515625" style="110" customWidth="1"/>
    <col min="10992" max="10992" width="5.85546875" style="110" customWidth="1"/>
    <col min="10993" max="10993" width="0" style="110" hidden="1" customWidth="1"/>
    <col min="10994" max="10994" width="7.7109375" style="110" customWidth="1"/>
    <col min="10995" max="10995" width="9.5703125" style="110" customWidth="1"/>
    <col min="10996" max="10996" width="54" style="110" customWidth="1"/>
    <col min="10997" max="11000" width="0" style="110" hidden="1" customWidth="1"/>
    <col min="11001" max="11001" width="13.28515625" style="110" customWidth="1"/>
    <col min="11002" max="11003" width="14.28515625" style="110" customWidth="1"/>
    <col min="11004" max="11004" width="13.5703125" style="110" customWidth="1"/>
    <col min="11005" max="11005" width="13.28515625" style="110" customWidth="1"/>
    <col min="11006" max="11006" width="11.7109375" style="110" customWidth="1"/>
    <col min="11007" max="11012" width="0" style="110" hidden="1" customWidth="1"/>
    <col min="11013" max="11013" width="11.42578125" style="110" customWidth="1"/>
    <col min="11014" max="11014" width="9.140625" style="110"/>
    <col min="11015" max="11015" width="10.5703125" style="110" bestFit="1" customWidth="1"/>
    <col min="11016" max="11018" width="9.140625" style="110"/>
    <col min="11019" max="11019" width="10.85546875" style="110" bestFit="1" customWidth="1"/>
    <col min="11020" max="11245" width="9.140625" style="110"/>
    <col min="11246" max="11246" width="5.140625" style="110" customWidth="1"/>
    <col min="11247" max="11247" width="7.28515625" style="110" customWidth="1"/>
    <col min="11248" max="11248" width="5.85546875" style="110" customWidth="1"/>
    <col min="11249" max="11249" width="0" style="110" hidden="1" customWidth="1"/>
    <col min="11250" max="11250" width="7.7109375" style="110" customWidth="1"/>
    <col min="11251" max="11251" width="9.5703125" style="110" customWidth="1"/>
    <col min="11252" max="11252" width="54" style="110" customWidth="1"/>
    <col min="11253" max="11256" width="0" style="110" hidden="1" customWidth="1"/>
    <col min="11257" max="11257" width="13.28515625" style="110" customWidth="1"/>
    <col min="11258" max="11259" width="14.28515625" style="110" customWidth="1"/>
    <col min="11260" max="11260" width="13.5703125" style="110" customWidth="1"/>
    <col min="11261" max="11261" width="13.28515625" style="110" customWidth="1"/>
    <col min="11262" max="11262" width="11.7109375" style="110" customWidth="1"/>
    <col min="11263" max="11268" width="0" style="110" hidden="1" customWidth="1"/>
    <col min="11269" max="11269" width="11.42578125" style="110" customWidth="1"/>
    <col min="11270" max="11270" width="9.140625" style="110"/>
    <col min="11271" max="11271" width="10.5703125" style="110" bestFit="1" customWidth="1"/>
    <col min="11272" max="11274" width="9.140625" style="110"/>
    <col min="11275" max="11275" width="10.85546875" style="110" bestFit="1" customWidth="1"/>
    <col min="11276" max="11501" width="9.140625" style="110"/>
    <col min="11502" max="11502" width="5.140625" style="110" customWidth="1"/>
    <col min="11503" max="11503" width="7.28515625" style="110" customWidth="1"/>
    <col min="11504" max="11504" width="5.85546875" style="110" customWidth="1"/>
    <col min="11505" max="11505" width="0" style="110" hidden="1" customWidth="1"/>
    <col min="11506" max="11506" width="7.7109375" style="110" customWidth="1"/>
    <col min="11507" max="11507" width="9.5703125" style="110" customWidth="1"/>
    <col min="11508" max="11508" width="54" style="110" customWidth="1"/>
    <col min="11509" max="11512" width="0" style="110" hidden="1" customWidth="1"/>
    <col min="11513" max="11513" width="13.28515625" style="110" customWidth="1"/>
    <col min="11514" max="11515" width="14.28515625" style="110" customWidth="1"/>
    <col min="11516" max="11516" width="13.5703125" style="110" customWidth="1"/>
    <col min="11517" max="11517" width="13.28515625" style="110" customWidth="1"/>
    <col min="11518" max="11518" width="11.7109375" style="110" customWidth="1"/>
    <col min="11519" max="11524" width="0" style="110" hidden="1" customWidth="1"/>
    <col min="11525" max="11525" width="11.42578125" style="110" customWidth="1"/>
    <col min="11526" max="11526" width="9.140625" style="110"/>
    <col min="11527" max="11527" width="10.5703125" style="110" bestFit="1" customWidth="1"/>
    <col min="11528" max="11530" width="9.140625" style="110"/>
    <col min="11531" max="11531" width="10.85546875" style="110" bestFit="1" customWidth="1"/>
    <col min="11532" max="11757" width="9.140625" style="110"/>
    <col min="11758" max="11758" width="5.140625" style="110" customWidth="1"/>
    <col min="11759" max="11759" width="7.28515625" style="110" customWidth="1"/>
    <col min="11760" max="11760" width="5.85546875" style="110" customWidth="1"/>
    <col min="11761" max="11761" width="0" style="110" hidden="1" customWidth="1"/>
    <col min="11762" max="11762" width="7.7109375" style="110" customWidth="1"/>
    <col min="11763" max="11763" width="9.5703125" style="110" customWidth="1"/>
    <col min="11764" max="11764" width="54" style="110" customWidth="1"/>
    <col min="11765" max="11768" width="0" style="110" hidden="1" customWidth="1"/>
    <col min="11769" max="11769" width="13.28515625" style="110" customWidth="1"/>
    <col min="11770" max="11771" width="14.28515625" style="110" customWidth="1"/>
    <col min="11772" max="11772" width="13.5703125" style="110" customWidth="1"/>
    <col min="11773" max="11773" width="13.28515625" style="110" customWidth="1"/>
    <col min="11774" max="11774" width="11.7109375" style="110" customWidth="1"/>
    <col min="11775" max="11780" width="0" style="110" hidden="1" customWidth="1"/>
    <col min="11781" max="11781" width="11.42578125" style="110" customWidth="1"/>
    <col min="11782" max="11782" width="9.140625" style="110"/>
    <col min="11783" max="11783" width="10.5703125" style="110" bestFit="1" customWidth="1"/>
    <col min="11784" max="11786" width="9.140625" style="110"/>
    <col min="11787" max="11787" width="10.85546875" style="110" bestFit="1" customWidth="1"/>
    <col min="11788" max="12013" width="9.140625" style="110"/>
    <col min="12014" max="12014" width="5.140625" style="110" customWidth="1"/>
    <col min="12015" max="12015" width="7.28515625" style="110" customWidth="1"/>
    <col min="12016" max="12016" width="5.85546875" style="110" customWidth="1"/>
    <col min="12017" max="12017" width="0" style="110" hidden="1" customWidth="1"/>
    <col min="12018" max="12018" width="7.7109375" style="110" customWidth="1"/>
    <col min="12019" max="12019" width="9.5703125" style="110" customWidth="1"/>
    <col min="12020" max="12020" width="54" style="110" customWidth="1"/>
    <col min="12021" max="12024" width="0" style="110" hidden="1" customWidth="1"/>
    <col min="12025" max="12025" width="13.28515625" style="110" customWidth="1"/>
    <col min="12026" max="12027" width="14.28515625" style="110" customWidth="1"/>
    <col min="12028" max="12028" width="13.5703125" style="110" customWidth="1"/>
    <col min="12029" max="12029" width="13.28515625" style="110" customWidth="1"/>
    <col min="12030" max="12030" width="11.7109375" style="110" customWidth="1"/>
    <col min="12031" max="12036" width="0" style="110" hidden="1" customWidth="1"/>
    <col min="12037" max="12037" width="11.42578125" style="110" customWidth="1"/>
    <col min="12038" max="12038" width="9.140625" style="110"/>
    <col min="12039" max="12039" width="10.5703125" style="110" bestFit="1" customWidth="1"/>
    <col min="12040" max="12042" width="9.140625" style="110"/>
    <col min="12043" max="12043" width="10.85546875" style="110" bestFit="1" customWidth="1"/>
    <col min="12044" max="12269" width="9.140625" style="110"/>
    <col min="12270" max="12270" width="5.140625" style="110" customWidth="1"/>
    <col min="12271" max="12271" width="7.28515625" style="110" customWidth="1"/>
    <col min="12272" max="12272" width="5.85546875" style="110" customWidth="1"/>
    <col min="12273" max="12273" width="0" style="110" hidden="1" customWidth="1"/>
    <col min="12274" max="12274" width="7.7109375" style="110" customWidth="1"/>
    <col min="12275" max="12275" width="9.5703125" style="110" customWidth="1"/>
    <col min="12276" max="12276" width="54" style="110" customWidth="1"/>
    <col min="12277" max="12280" width="0" style="110" hidden="1" customWidth="1"/>
    <col min="12281" max="12281" width="13.28515625" style="110" customWidth="1"/>
    <col min="12282" max="12283" width="14.28515625" style="110" customWidth="1"/>
    <col min="12284" max="12284" width="13.5703125" style="110" customWidth="1"/>
    <col min="12285" max="12285" width="13.28515625" style="110" customWidth="1"/>
    <col min="12286" max="12286" width="11.7109375" style="110" customWidth="1"/>
    <col min="12287" max="12292" width="0" style="110" hidden="1" customWidth="1"/>
    <col min="12293" max="12293" width="11.42578125" style="110" customWidth="1"/>
    <col min="12294" max="12294" width="9.140625" style="110"/>
    <col min="12295" max="12295" width="10.5703125" style="110" bestFit="1" customWidth="1"/>
    <col min="12296" max="12298" width="9.140625" style="110"/>
    <col min="12299" max="12299" width="10.85546875" style="110" bestFit="1" customWidth="1"/>
    <col min="12300" max="12525" width="9.140625" style="110"/>
    <col min="12526" max="12526" width="5.140625" style="110" customWidth="1"/>
    <col min="12527" max="12527" width="7.28515625" style="110" customWidth="1"/>
    <col min="12528" max="12528" width="5.85546875" style="110" customWidth="1"/>
    <col min="12529" max="12529" width="0" style="110" hidden="1" customWidth="1"/>
    <col min="12530" max="12530" width="7.7109375" style="110" customWidth="1"/>
    <col min="12531" max="12531" width="9.5703125" style="110" customWidth="1"/>
    <col min="12532" max="12532" width="54" style="110" customWidth="1"/>
    <col min="12533" max="12536" width="0" style="110" hidden="1" customWidth="1"/>
    <col min="12537" max="12537" width="13.28515625" style="110" customWidth="1"/>
    <col min="12538" max="12539" width="14.28515625" style="110" customWidth="1"/>
    <col min="12540" max="12540" width="13.5703125" style="110" customWidth="1"/>
    <col min="12541" max="12541" width="13.28515625" style="110" customWidth="1"/>
    <col min="12542" max="12542" width="11.7109375" style="110" customWidth="1"/>
    <col min="12543" max="12548" width="0" style="110" hidden="1" customWidth="1"/>
    <col min="12549" max="12549" width="11.42578125" style="110" customWidth="1"/>
    <col min="12550" max="12550" width="9.140625" style="110"/>
    <col min="12551" max="12551" width="10.5703125" style="110" bestFit="1" customWidth="1"/>
    <col min="12552" max="12554" width="9.140625" style="110"/>
    <col min="12555" max="12555" width="10.85546875" style="110" bestFit="1" customWidth="1"/>
    <col min="12556" max="12781" width="9.140625" style="110"/>
    <col min="12782" max="12782" width="5.140625" style="110" customWidth="1"/>
    <col min="12783" max="12783" width="7.28515625" style="110" customWidth="1"/>
    <col min="12784" max="12784" width="5.85546875" style="110" customWidth="1"/>
    <col min="12785" max="12785" width="0" style="110" hidden="1" customWidth="1"/>
    <col min="12786" max="12786" width="7.7109375" style="110" customWidth="1"/>
    <col min="12787" max="12787" width="9.5703125" style="110" customWidth="1"/>
    <col min="12788" max="12788" width="54" style="110" customWidth="1"/>
    <col min="12789" max="12792" width="0" style="110" hidden="1" customWidth="1"/>
    <col min="12793" max="12793" width="13.28515625" style="110" customWidth="1"/>
    <col min="12794" max="12795" width="14.28515625" style="110" customWidth="1"/>
    <col min="12796" max="12796" width="13.5703125" style="110" customWidth="1"/>
    <col min="12797" max="12797" width="13.28515625" style="110" customWidth="1"/>
    <col min="12798" max="12798" width="11.7109375" style="110" customWidth="1"/>
    <col min="12799" max="12804" width="0" style="110" hidden="1" customWidth="1"/>
    <col min="12805" max="12805" width="11.42578125" style="110" customWidth="1"/>
    <col min="12806" max="12806" width="9.140625" style="110"/>
    <col min="12807" max="12807" width="10.5703125" style="110" bestFit="1" customWidth="1"/>
    <col min="12808" max="12810" width="9.140625" style="110"/>
    <col min="12811" max="12811" width="10.85546875" style="110" bestFit="1" customWidth="1"/>
    <col min="12812" max="13037" width="9.140625" style="110"/>
    <col min="13038" max="13038" width="5.140625" style="110" customWidth="1"/>
    <col min="13039" max="13039" width="7.28515625" style="110" customWidth="1"/>
    <col min="13040" max="13040" width="5.85546875" style="110" customWidth="1"/>
    <col min="13041" max="13041" width="0" style="110" hidden="1" customWidth="1"/>
    <col min="13042" max="13042" width="7.7109375" style="110" customWidth="1"/>
    <col min="13043" max="13043" width="9.5703125" style="110" customWidth="1"/>
    <col min="13044" max="13044" width="54" style="110" customWidth="1"/>
    <col min="13045" max="13048" width="0" style="110" hidden="1" customWidth="1"/>
    <col min="13049" max="13049" width="13.28515625" style="110" customWidth="1"/>
    <col min="13050" max="13051" width="14.28515625" style="110" customWidth="1"/>
    <col min="13052" max="13052" width="13.5703125" style="110" customWidth="1"/>
    <col min="13053" max="13053" width="13.28515625" style="110" customWidth="1"/>
    <col min="13054" max="13054" width="11.7109375" style="110" customWidth="1"/>
    <col min="13055" max="13060" width="0" style="110" hidden="1" customWidth="1"/>
    <col min="13061" max="13061" width="11.42578125" style="110" customWidth="1"/>
    <col min="13062" max="13062" width="9.140625" style="110"/>
    <col min="13063" max="13063" width="10.5703125" style="110" bestFit="1" customWidth="1"/>
    <col min="13064" max="13066" width="9.140625" style="110"/>
    <col min="13067" max="13067" width="10.85546875" style="110" bestFit="1" customWidth="1"/>
    <col min="13068" max="13293" width="9.140625" style="110"/>
    <col min="13294" max="13294" width="5.140625" style="110" customWidth="1"/>
    <col min="13295" max="13295" width="7.28515625" style="110" customWidth="1"/>
    <col min="13296" max="13296" width="5.85546875" style="110" customWidth="1"/>
    <col min="13297" max="13297" width="0" style="110" hidden="1" customWidth="1"/>
    <col min="13298" max="13298" width="7.7109375" style="110" customWidth="1"/>
    <col min="13299" max="13299" width="9.5703125" style="110" customWidth="1"/>
    <col min="13300" max="13300" width="54" style="110" customWidth="1"/>
    <col min="13301" max="13304" width="0" style="110" hidden="1" customWidth="1"/>
    <col min="13305" max="13305" width="13.28515625" style="110" customWidth="1"/>
    <col min="13306" max="13307" width="14.28515625" style="110" customWidth="1"/>
    <col min="13308" max="13308" width="13.5703125" style="110" customWidth="1"/>
    <col min="13309" max="13309" width="13.28515625" style="110" customWidth="1"/>
    <col min="13310" max="13310" width="11.7109375" style="110" customWidth="1"/>
    <col min="13311" max="13316" width="0" style="110" hidden="1" customWidth="1"/>
    <col min="13317" max="13317" width="11.42578125" style="110" customWidth="1"/>
    <col min="13318" max="13318" width="9.140625" style="110"/>
    <col min="13319" max="13319" width="10.5703125" style="110" bestFit="1" customWidth="1"/>
    <col min="13320" max="13322" width="9.140625" style="110"/>
    <col min="13323" max="13323" width="10.85546875" style="110" bestFit="1" customWidth="1"/>
    <col min="13324" max="13549" width="9.140625" style="110"/>
    <col min="13550" max="13550" width="5.140625" style="110" customWidth="1"/>
    <col min="13551" max="13551" width="7.28515625" style="110" customWidth="1"/>
    <col min="13552" max="13552" width="5.85546875" style="110" customWidth="1"/>
    <col min="13553" max="13553" width="0" style="110" hidden="1" customWidth="1"/>
    <col min="13554" max="13554" width="7.7109375" style="110" customWidth="1"/>
    <col min="13555" max="13555" width="9.5703125" style="110" customWidth="1"/>
    <col min="13556" max="13556" width="54" style="110" customWidth="1"/>
    <col min="13557" max="13560" width="0" style="110" hidden="1" customWidth="1"/>
    <col min="13561" max="13561" width="13.28515625" style="110" customWidth="1"/>
    <col min="13562" max="13563" width="14.28515625" style="110" customWidth="1"/>
    <col min="13564" max="13564" width="13.5703125" style="110" customWidth="1"/>
    <col min="13565" max="13565" width="13.28515625" style="110" customWidth="1"/>
    <col min="13566" max="13566" width="11.7109375" style="110" customWidth="1"/>
    <col min="13567" max="13572" width="0" style="110" hidden="1" customWidth="1"/>
    <col min="13573" max="13573" width="11.42578125" style="110" customWidth="1"/>
    <col min="13574" max="13574" width="9.140625" style="110"/>
    <col min="13575" max="13575" width="10.5703125" style="110" bestFit="1" customWidth="1"/>
    <col min="13576" max="13578" width="9.140625" style="110"/>
    <col min="13579" max="13579" width="10.85546875" style="110" bestFit="1" customWidth="1"/>
    <col min="13580" max="13805" width="9.140625" style="110"/>
    <col min="13806" max="13806" width="5.140625" style="110" customWidth="1"/>
    <col min="13807" max="13807" width="7.28515625" style="110" customWidth="1"/>
    <col min="13808" max="13808" width="5.85546875" style="110" customWidth="1"/>
    <col min="13809" max="13809" width="0" style="110" hidden="1" customWidth="1"/>
    <col min="13810" max="13810" width="7.7109375" style="110" customWidth="1"/>
    <col min="13811" max="13811" width="9.5703125" style="110" customWidth="1"/>
    <col min="13812" max="13812" width="54" style="110" customWidth="1"/>
    <col min="13813" max="13816" width="0" style="110" hidden="1" customWidth="1"/>
    <col min="13817" max="13817" width="13.28515625" style="110" customWidth="1"/>
    <col min="13818" max="13819" width="14.28515625" style="110" customWidth="1"/>
    <col min="13820" max="13820" width="13.5703125" style="110" customWidth="1"/>
    <col min="13821" max="13821" width="13.28515625" style="110" customWidth="1"/>
    <col min="13822" max="13822" width="11.7109375" style="110" customWidth="1"/>
    <col min="13823" max="13828" width="0" style="110" hidden="1" customWidth="1"/>
    <col min="13829" max="13829" width="11.42578125" style="110" customWidth="1"/>
    <col min="13830" max="13830" width="9.140625" style="110"/>
    <col min="13831" max="13831" width="10.5703125" style="110" bestFit="1" customWidth="1"/>
    <col min="13832" max="13834" width="9.140625" style="110"/>
    <col min="13835" max="13835" width="10.85546875" style="110" bestFit="1" customWidth="1"/>
    <col min="13836" max="14061" width="9.140625" style="110"/>
    <col min="14062" max="14062" width="5.140625" style="110" customWidth="1"/>
    <col min="14063" max="14063" width="7.28515625" style="110" customWidth="1"/>
    <col min="14064" max="14064" width="5.85546875" style="110" customWidth="1"/>
    <col min="14065" max="14065" width="0" style="110" hidden="1" customWidth="1"/>
    <col min="14066" max="14066" width="7.7109375" style="110" customWidth="1"/>
    <col min="14067" max="14067" width="9.5703125" style="110" customWidth="1"/>
    <col min="14068" max="14068" width="54" style="110" customWidth="1"/>
    <col min="14069" max="14072" width="0" style="110" hidden="1" customWidth="1"/>
    <col min="14073" max="14073" width="13.28515625" style="110" customWidth="1"/>
    <col min="14074" max="14075" width="14.28515625" style="110" customWidth="1"/>
    <col min="14076" max="14076" width="13.5703125" style="110" customWidth="1"/>
    <col min="14077" max="14077" width="13.28515625" style="110" customWidth="1"/>
    <col min="14078" max="14078" width="11.7109375" style="110" customWidth="1"/>
    <col min="14079" max="14084" width="0" style="110" hidden="1" customWidth="1"/>
    <col min="14085" max="14085" width="11.42578125" style="110" customWidth="1"/>
    <col min="14086" max="14086" width="9.140625" style="110"/>
    <col min="14087" max="14087" width="10.5703125" style="110" bestFit="1" customWidth="1"/>
    <col min="14088" max="14090" width="9.140625" style="110"/>
    <col min="14091" max="14091" width="10.85546875" style="110" bestFit="1" customWidth="1"/>
    <col min="14092" max="14317" width="9.140625" style="110"/>
    <col min="14318" max="14318" width="5.140625" style="110" customWidth="1"/>
    <col min="14319" max="14319" width="7.28515625" style="110" customWidth="1"/>
    <col min="14320" max="14320" width="5.85546875" style="110" customWidth="1"/>
    <col min="14321" max="14321" width="0" style="110" hidden="1" customWidth="1"/>
    <col min="14322" max="14322" width="7.7109375" style="110" customWidth="1"/>
    <col min="14323" max="14323" width="9.5703125" style="110" customWidth="1"/>
    <col min="14324" max="14324" width="54" style="110" customWidth="1"/>
    <col min="14325" max="14328" width="0" style="110" hidden="1" customWidth="1"/>
    <col min="14329" max="14329" width="13.28515625" style="110" customWidth="1"/>
    <col min="14330" max="14331" width="14.28515625" style="110" customWidth="1"/>
    <col min="14332" max="14332" width="13.5703125" style="110" customWidth="1"/>
    <col min="14333" max="14333" width="13.28515625" style="110" customWidth="1"/>
    <col min="14334" max="14334" width="11.7109375" style="110" customWidth="1"/>
    <col min="14335" max="14340" width="0" style="110" hidden="1" customWidth="1"/>
    <col min="14341" max="14341" width="11.42578125" style="110" customWidth="1"/>
    <col min="14342" max="14342" width="9.140625" style="110"/>
    <col min="14343" max="14343" width="10.5703125" style="110" bestFit="1" customWidth="1"/>
    <col min="14344" max="14346" width="9.140625" style="110"/>
    <col min="14347" max="14347" width="10.85546875" style="110" bestFit="1" customWidth="1"/>
    <col min="14348" max="14573" width="9.140625" style="110"/>
    <col min="14574" max="14574" width="5.140625" style="110" customWidth="1"/>
    <col min="14575" max="14575" width="7.28515625" style="110" customWidth="1"/>
    <col min="14576" max="14576" width="5.85546875" style="110" customWidth="1"/>
    <col min="14577" max="14577" width="0" style="110" hidden="1" customWidth="1"/>
    <col min="14578" max="14578" width="7.7109375" style="110" customWidth="1"/>
    <col min="14579" max="14579" width="9.5703125" style="110" customWidth="1"/>
    <col min="14580" max="14580" width="54" style="110" customWidth="1"/>
    <col min="14581" max="14584" width="0" style="110" hidden="1" customWidth="1"/>
    <col min="14585" max="14585" width="13.28515625" style="110" customWidth="1"/>
    <col min="14586" max="14587" width="14.28515625" style="110" customWidth="1"/>
    <col min="14588" max="14588" width="13.5703125" style="110" customWidth="1"/>
    <col min="14589" max="14589" width="13.28515625" style="110" customWidth="1"/>
    <col min="14590" max="14590" width="11.7109375" style="110" customWidth="1"/>
    <col min="14591" max="14596" width="0" style="110" hidden="1" customWidth="1"/>
    <col min="14597" max="14597" width="11.42578125" style="110" customWidth="1"/>
    <col min="14598" max="14598" width="9.140625" style="110"/>
    <col min="14599" max="14599" width="10.5703125" style="110" bestFit="1" customWidth="1"/>
    <col min="14600" max="14602" width="9.140625" style="110"/>
    <col min="14603" max="14603" width="10.85546875" style="110" bestFit="1" customWidth="1"/>
    <col min="14604" max="14829" width="9.140625" style="110"/>
    <col min="14830" max="14830" width="5.140625" style="110" customWidth="1"/>
    <col min="14831" max="14831" width="7.28515625" style="110" customWidth="1"/>
    <col min="14832" max="14832" width="5.85546875" style="110" customWidth="1"/>
    <col min="14833" max="14833" width="0" style="110" hidden="1" customWidth="1"/>
    <col min="14834" max="14834" width="7.7109375" style="110" customWidth="1"/>
    <col min="14835" max="14835" width="9.5703125" style="110" customWidth="1"/>
    <col min="14836" max="14836" width="54" style="110" customWidth="1"/>
    <col min="14837" max="14840" width="0" style="110" hidden="1" customWidth="1"/>
    <col min="14841" max="14841" width="13.28515625" style="110" customWidth="1"/>
    <col min="14842" max="14843" width="14.28515625" style="110" customWidth="1"/>
    <col min="14844" max="14844" width="13.5703125" style="110" customWidth="1"/>
    <col min="14845" max="14845" width="13.28515625" style="110" customWidth="1"/>
    <col min="14846" max="14846" width="11.7109375" style="110" customWidth="1"/>
    <col min="14847" max="14852" width="0" style="110" hidden="1" customWidth="1"/>
    <col min="14853" max="14853" width="11.42578125" style="110" customWidth="1"/>
    <col min="14854" max="14854" width="9.140625" style="110"/>
    <col min="14855" max="14855" width="10.5703125" style="110" bestFit="1" customWidth="1"/>
    <col min="14856" max="14858" width="9.140625" style="110"/>
    <col min="14859" max="14859" width="10.85546875" style="110" bestFit="1" customWidth="1"/>
    <col min="14860" max="15085" width="9.140625" style="110"/>
    <col min="15086" max="15086" width="5.140625" style="110" customWidth="1"/>
    <col min="15087" max="15087" width="7.28515625" style="110" customWidth="1"/>
    <col min="15088" max="15088" width="5.85546875" style="110" customWidth="1"/>
    <col min="15089" max="15089" width="0" style="110" hidden="1" customWidth="1"/>
    <col min="15090" max="15090" width="7.7109375" style="110" customWidth="1"/>
    <col min="15091" max="15091" width="9.5703125" style="110" customWidth="1"/>
    <col min="15092" max="15092" width="54" style="110" customWidth="1"/>
    <col min="15093" max="15096" width="0" style="110" hidden="1" customWidth="1"/>
    <col min="15097" max="15097" width="13.28515625" style="110" customWidth="1"/>
    <col min="15098" max="15099" width="14.28515625" style="110" customWidth="1"/>
    <col min="15100" max="15100" width="13.5703125" style="110" customWidth="1"/>
    <col min="15101" max="15101" width="13.28515625" style="110" customWidth="1"/>
    <col min="15102" max="15102" width="11.7109375" style="110" customWidth="1"/>
    <col min="15103" max="15108" width="0" style="110" hidden="1" customWidth="1"/>
    <col min="15109" max="15109" width="11.42578125" style="110" customWidth="1"/>
    <col min="15110" max="15110" width="9.140625" style="110"/>
    <col min="15111" max="15111" width="10.5703125" style="110" bestFit="1" customWidth="1"/>
    <col min="15112" max="15114" width="9.140625" style="110"/>
    <col min="15115" max="15115" width="10.85546875" style="110" bestFit="1" customWidth="1"/>
    <col min="15116" max="15341" width="9.140625" style="110"/>
    <col min="15342" max="15342" width="5.140625" style="110" customWidth="1"/>
    <col min="15343" max="15343" width="7.28515625" style="110" customWidth="1"/>
    <col min="15344" max="15344" width="5.85546875" style="110" customWidth="1"/>
    <col min="15345" max="15345" width="0" style="110" hidden="1" customWidth="1"/>
    <col min="15346" max="15346" width="7.7109375" style="110" customWidth="1"/>
    <col min="15347" max="15347" width="9.5703125" style="110" customWidth="1"/>
    <col min="15348" max="15348" width="54" style="110" customWidth="1"/>
    <col min="15349" max="15352" width="0" style="110" hidden="1" customWidth="1"/>
    <col min="15353" max="15353" width="13.28515625" style="110" customWidth="1"/>
    <col min="15354" max="15355" width="14.28515625" style="110" customWidth="1"/>
    <col min="15356" max="15356" width="13.5703125" style="110" customWidth="1"/>
    <col min="15357" max="15357" width="13.28515625" style="110" customWidth="1"/>
    <col min="15358" max="15358" width="11.7109375" style="110" customWidth="1"/>
    <col min="15359" max="15364" width="0" style="110" hidden="1" customWidth="1"/>
    <col min="15365" max="15365" width="11.42578125" style="110" customWidth="1"/>
    <col min="15366" max="15366" width="9.140625" style="110"/>
    <col min="15367" max="15367" width="10.5703125" style="110" bestFit="1" customWidth="1"/>
    <col min="15368" max="15370" width="9.140625" style="110"/>
    <col min="15371" max="15371" width="10.85546875" style="110" bestFit="1" customWidth="1"/>
    <col min="15372" max="15597" width="9.140625" style="110"/>
    <col min="15598" max="15598" width="5.140625" style="110" customWidth="1"/>
    <col min="15599" max="15599" width="7.28515625" style="110" customWidth="1"/>
    <col min="15600" max="15600" width="5.85546875" style="110" customWidth="1"/>
    <col min="15601" max="15601" width="0" style="110" hidden="1" customWidth="1"/>
    <col min="15602" max="15602" width="7.7109375" style="110" customWidth="1"/>
    <col min="15603" max="15603" width="9.5703125" style="110" customWidth="1"/>
    <col min="15604" max="15604" width="54" style="110" customWidth="1"/>
    <col min="15605" max="15608" width="0" style="110" hidden="1" customWidth="1"/>
    <col min="15609" max="15609" width="13.28515625" style="110" customWidth="1"/>
    <col min="15610" max="15611" width="14.28515625" style="110" customWidth="1"/>
    <col min="15612" max="15612" width="13.5703125" style="110" customWidth="1"/>
    <col min="15613" max="15613" width="13.28515625" style="110" customWidth="1"/>
    <col min="15614" max="15614" width="11.7109375" style="110" customWidth="1"/>
    <col min="15615" max="15620" width="0" style="110" hidden="1" customWidth="1"/>
    <col min="15621" max="15621" width="11.42578125" style="110" customWidth="1"/>
    <col min="15622" max="15622" width="9.140625" style="110"/>
    <col min="15623" max="15623" width="10.5703125" style="110" bestFit="1" customWidth="1"/>
    <col min="15624" max="15626" width="9.140625" style="110"/>
    <col min="15627" max="15627" width="10.85546875" style="110" bestFit="1" customWidth="1"/>
    <col min="15628" max="15853" width="9.140625" style="110"/>
    <col min="15854" max="15854" width="5.140625" style="110" customWidth="1"/>
    <col min="15855" max="15855" width="7.28515625" style="110" customWidth="1"/>
    <col min="15856" max="15856" width="5.85546875" style="110" customWidth="1"/>
    <col min="15857" max="15857" width="0" style="110" hidden="1" customWidth="1"/>
    <col min="15858" max="15858" width="7.7109375" style="110" customWidth="1"/>
    <col min="15859" max="15859" width="9.5703125" style="110" customWidth="1"/>
    <col min="15860" max="15860" width="54" style="110" customWidth="1"/>
    <col min="15861" max="15864" width="0" style="110" hidden="1" customWidth="1"/>
    <col min="15865" max="15865" width="13.28515625" style="110" customWidth="1"/>
    <col min="15866" max="15867" width="14.28515625" style="110" customWidth="1"/>
    <col min="15868" max="15868" width="13.5703125" style="110" customWidth="1"/>
    <col min="15869" max="15869" width="13.28515625" style="110" customWidth="1"/>
    <col min="15870" max="15870" width="11.7109375" style="110" customWidth="1"/>
    <col min="15871" max="15876" width="0" style="110" hidden="1" customWidth="1"/>
    <col min="15877" max="15877" width="11.42578125" style="110" customWidth="1"/>
    <col min="15878" max="15878" width="9.140625" style="110"/>
    <col min="15879" max="15879" width="10.5703125" style="110" bestFit="1" customWidth="1"/>
    <col min="15880" max="15882" width="9.140625" style="110"/>
    <col min="15883" max="15883" width="10.85546875" style="110" bestFit="1" customWidth="1"/>
    <col min="15884" max="16109" width="9.140625" style="110"/>
    <col min="16110" max="16110" width="5.140625" style="110" customWidth="1"/>
    <col min="16111" max="16111" width="7.28515625" style="110" customWidth="1"/>
    <col min="16112" max="16112" width="5.85546875" style="110" customWidth="1"/>
    <col min="16113" max="16113" width="0" style="110" hidden="1" customWidth="1"/>
    <col min="16114" max="16114" width="7.7109375" style="110" customWidth="1"/>
    <col min="16115" max="16115" width="9.5703125" style="110" customWidth="1"/>
    <col min="16116" max="16116" width="54" style="110" customWidth="1"/>
    <col min="16117" max="16120" width="0" style="110" hidden="1" customWidth="1"/>
    <col min="16121" max="16121" width="13.28515625" style="110" customWidth="1"/>
    <col min="16122" max="16123" width="14.28515625" style="110" customWidth="1"/>
    <col min="16124" max="16124" width="13.5703125" style="110" customWidth="1"/>
    <col min="16125" max="16125" width="13.28515625" style="110" customWidth="1"/>
    <col min="16126" max="16126" width="11.7109375" style="110" customWidth="1"/>
    <col min="16127" max="16132" width="0" style="110" hidden="1" customWidth="1"/>
    <col min="16133" max="16133" width="11.42578125" style="110" customWidth="1"/>
    <col min="16134" max="16134" width="9.140625" style="110"/>
    <col min="16135" max="16135" width="10.5703125" style="110" bestFit="1" customWidth="1"/>
    <col min="16136" max="16138" width="9.140625" style="110"/>
    <col min="16139" max="16139" width="10.85546875" style="110" bestFit="1" customWidth="1"/>
    <col min="16140" max="16384" width="9.140625" style="110"/>
  </cols>
  <sheetData>
    <row r="1" spans="1:11" s="106" customFormat="1" ht="30.75" customHeight="1" thickBot="1">
      <c r="A1" s="103"/>
      <c r="B1" s="104"/>
      <c r="C1" s="105"/>
      <c r="D1" s="105"/>
      <c r="E1" s="105"/>
      <c r="F1" s="105"/>
      <c r="G1" s="105"/>
    </row>
    <row r="2" spans="1:11" s="107" customFormat="1" ht="43.5" customHeight="1" thickBot="1">
      <c r="A2" s="281" t="s">
        <v>120</v>
      </c>
      <c r="B2" s="282"/>
      <c r="C2" s="282"/>
      <c r="D2" s="282"/>
      <c r="E2" s="282"/>
      <c r="F2" s="282"/>
      <c r="G2" s="282"/>
    </row>
    <row r="3" spans="1:11" ht="54.75" customHeight="1" thickBot="1">
      <c r="A3" s="70" t="s">
        <v>121</v>
      </c>
      <c r="B3" s="108" t="s">
        <v>1</v>
      </c>
      <c r="C3" s="71" t="s">
        <v>122</v>
      </c>
      <c r="D3" s="109" t="s">
        <v>343</v>
      </c>
      <c r="E3" s="109" t="s">
        <v>123</v>
      </c>
      <c r="F3" s="109" t="s">
        <v>124</v>
      </c>
      <c r="G3" s="109" t="s">
        <v>344</v>
      </c>
    </row>
    <row r="4" spans="1:11" ht="42" customHeight="1" thickBot="1">
      <c r="A4" s="72"/>
      <c r="B4" s="111" t="s">
        <v>125</v>
      </c>
      <c r="C4" s="112"/>
      <c r="D4" s="113">
        <f>D6+D138+D201</f>
        <v>3582000</v>
      </c>
      <c r="E4" s="113">
        <f t="shared" ref="E4:G4" si="0">E6+E138+E201</f>
        <v>3940200</v>
      </c>
      <c r="F4" s="113">
        <f t="shared" si="0"/>
        <v>4334220</v>
      </c>
      <c r="G4" s="113">
        <f t="shared" si="0"/>
        <v>4767642</v>
      </c>
      <c r="K4" s="114"/>
    </row>
    <row r="5" spans="1:11" ht="21" customHeight="1" thickBot="1">
      <c r="A5" s="73"/>
      <c r="B5" s="115" t="s">
        <v>126</v>
      </c>
      <c r="C5" s="116"/>
      <c r="D5" s="117"/>
      <c r="E5" s="116"/>
      <c r="F5" s="116"/>
      <c r="G5" s="116"/>
    </row>
    <row r="6" spans="1:11" ht="30.75" customHeight="1" thickBot="1">
      <c r="A6" s="72"/>
      <c r="B6" s="118" t="s">
        <v>127</v>
      </c>
      <c r="C6" s="119"/>
      <c r="D6" s="119">
        <f>D7+D18+D86+D94+D95+D105+D115</f>
        <v>3572000</v>
      </c>
      <c r="E6" s="119">
        <f t="shared" ref="E6:G6" si="1">E7+E18+E86+E94+E95+E105+E115</f>
        <v>3929200</v>
      </c>
      <c r="F6" s="119">
        <f t="shared" si="1"/>
        <v>4322120</v>
      </c>
      <c r="G6" s="119">
        <f t="shared" si="1"/>
        <v>4754332</v>
      </c>
      <c r="I6" s="120"/>
    </row>
    <row r="7" spans="1:11" ht="20.25" customHeight="1">
      <c r="A7" s="74"/>
      <c r="B7" s="121" t="s">
        <v>128</v>
      </c>
      <c r="C7" s="122"/>
      <c r="D7" s="123">
        <f>D8</f>
        <v>1517579</v>
      </c>
      <c r="E7" s="123">
        <f>E8</f>
        <v>1669336.9</v>
      </c>
      <c r="F7" s="123">
        <f t="shared" ref="F7:G9" si="2">F8</f>
        <v>1836270.5899999999</v>
      </c>
      <c r="G7" s="123">
        <f t="shared" si="2"/>
        <v>2019897.6489999997</v>
      </c>
      <c r="H7" s="124"/>
    </row>
    <row r="8" spans="1:11" s="128" customFormat="1" ht="20.25" customHeight="1">
      <c r="A8" s="75"/>
      <c r="B8" s="125" t="s">
        <v>129</v>
      </c>
      <c r="C8" s="126"/>
      <c r="D8" s="127">
        <f>D9</f>
        <v>1517579</v>
      </c>
      <c r="E8" s="127">
        <f>E9</f>
        <v>1669336.9</v>
      </c>
      <c r="F8" s="127">
        <f t="shared" si="2"/>
        <v>1836270.5899999999</v>
      </c>
      <c r="G8" s="127">
        <f t="shared" si="2"/>
        <v>2019897.6489999997</v>
      </c>
    </row>
    <row r="9" spans="1:11" s="128" customFormat="1" ht="20.25" customHeight="1">
      <c r="A9" s="76"/>
      <c r="B9" s="129" t="s">
        <v>130</v>
      </c>
      <c r="C9" s="126"/>
      <c r="D9" s="130">
        <f>D10+D11+D12+D13+D14+D16</f>
        <v>1517579</v>
      </c>
      <c r="E9" s="130">
        <f>E10</f>
        <v>1669336.9</v>
      </c>
      <c r="F9" s="130">
        <f t="shared" si="2"/>
        <v>1836270.5899999999</v>
      </c>
      <c r="G9" s="130">
        <f t="shared" si="2"/>
        <v>2019897.6489999997</v>
      </c>
    </row>
    <row r="10" spans="1:11" s="134" customFormat="1" ht="20.25" customHeight="1">
      <c r="A10" s="76"/>
      <c r="B10" s="131" t="s">
        <v>131</v>
      </c>
      <c r="C10" s="126"/>
      <c r="D10" s="132">
        <v>1517579</v>
      </c>
      <c r="E10" s="133">
        <f>D10*10%+D10</f>
        <v>1669336.9</v>
      </c>
      <c r="F10" s="133">
        <f t="shared" ref="F10:G10" si="3">E10*10%+E10</f>
        <v>1836270.5899999999</v>
      </c>
      <c r="G10" s="133">
        <f t="shared" si="3"/>
        <v>2019897.6489999997</v>
      </c>
      <c r="I10" s="135"/>
    </row>
    <row r="11" spans="1:11" s="106" customFormat="1" ht="20.25" customHeight="1">
      <c r="A11" s="76"/>
      <c r="B11" s="131" t="s">
        <v>132</v>
      </c>
      <c r="C11" s="136"/>
      <c r="D11" s="137"/>
      <c r="E11" s="137"/>
      <c r="F11" s="137"/>
      <c r="G11" s="137"/>
    </row>
    <row r="12" spans="1:11" s="134" customFormat="1" ht="20.25" customHeight="1">
      <c r="A12" s="76"/>
      <c r="B12" s="131" t="s">
        <v>133</v>
      </c>
      <c r="C12" s="138"/>
      <c r="D12" s="133"/>
      <c r="E12" s="133"/>
      <c r="F12" s="133"/>
      <c r="G12" s="133"/>
    </row>
    <row r="13" spans="1:11" s="106" customFormat="1" ht="20.25" customHeight="1">
      <c r="A13" s="76"/>
      <c r="B13" s="131" t="s">
        <v>134</v>
      </c>
      <c r="C13" s="138"/>
      <c r="D13" s="137"/>
      <c r="E13" s="137"/>
      <c r="F13" s="137"/>
      <c r="G13" s="137"/>
    </row>
    <row r="14" spans="1:11" s="106" customFormat="1" ht="20.25" customHeight="1">
      <c r="A14" s="76"/>
      <c r="B14" s="131" t="s">
        <v>135</v>
      </c>
      <c r="C14" s="136"/>
      <c r="D14" s="137"/>
      <c r="E14" s="137"/>
      <c r="F14" s="137"/>
      <c r="G14" s="137"/>
    </row>
    <row r="15" spans="1:11" s="106" customFormat="1" ht="20.25" customHeight="1">
      <c r="A15" s="76"/>
      <c r="B15" s="131" t="s">
        <v>136</v>
      </c>
      <c r="C15" s="136"/>
      <c r="D15" s="137"/>
      <c r="E15" s="137"/>
      <c r="F15" s="137"/>
      <c r="G15" s="137"/>
    </row>
    <row r="16" spans="1:11" s="106" customFormat="1" ht="32.25" customHeight="1">
      <c r="A16" s="76"/>
      <c r="B16" s="129" t="s">
        <v>137</v>
      </c>
      <c r="C16" s="136"/>
      <c r="D16" s="136"/>
      <c r="E16" s="136"/>
      <c r="F16" s="136"/>
      <c r="G16" s="136"/>
    </row>
    <row r="17" spans="1:7" s="106" customFormat="1" ht="20.25" customHeight="1">
      <c r="A17" s="76"/>
      <c r="B17" s="125" t="s">
        <v>138</v>
      </c>
      <c r="C17" s="136"/>
      <c r="D17" s="138"/>
      <c r="E17" s="138"/>
      <c r="F17" s="138"/>
      <c r="G17" s="138"/>
    </row>
    <row r="18" spans="1:7" s="128" customFormat="1" ht="20.25" customHeight="1">
      <c r="A18" s="76"/>
      <c r="B18" s="139" t="s">
        <v>139</v>
      </c>
      <c r="C18" s="136"/>
      <c r="D18" s="140">
        <f>D19+D20+D23+D59+D60+D61+D62+D63+D71</f>
        <v>2052921</v>
      </c>
      <c r="E18" s="140">
        <f>D18*10%+D18</f>
        <v>2258213.1</v>
      </c>
      <c r="F18" s="140">
        <f t="shared" ref="F18:G18" si="4">E18*10%+E18</f>
        <v>2484034.41</v>
      </c>
      <c r="G18" s="140">
        <f t="shared" si="4"/>
        <v>2732437.8510000003</v>
      </c>
    </row>
    <row r="19" spans="1:7" s="128" customFormat="1" ht="20.25" customHeight="1">
      <c r="A19" s="76"/>
      <c r="B19" s="125" t="s">
        <v>140</v>
      </c>
      <c r="C19" s="137"/>
      <c r="D19" s="141">
        <f>72600+240306</f>
        <v>312906</v>
      </c>
      <c r="E19" s="140">
        <f t="shared" ref="E19:G82" si="5">D19*10%+D19</f>
        <v>344196.6</v>
      </c>
      <c r="F19" s="140">
        <f t="shared" si="5"/>
        <v>378616.25999999995</v>
      </c>
      <c r="G19" s="140">
        <f t="shared" si="5"/>
        <v>416477.88599999994</v>
      </c>
    </row>
    <row r="20" spans="1:7" s="128" customFormat="1" ht="20.25" customHeight="1">
      <c r="A20" s="76"/>
      <c r="B20" s="125" t="s">
        <v>141</v>
      </c>
      <c r="C20" s="137"/>
      <c r="D20" s="127">
        <f>D21+D22</f>
        <v>800</v>
      </c>
      <c r="E20" s="140">
        <f t="shared" si="5"/>
        <v>880</v>
      </c>
      <c r="F20" s="140">
        <f t="shared" si="5"/>
        <v>968</v>
      </c>
      <c r="G20" s="140">
        <f t="shared" si="5"/>
        <v>1064.8</v>
      </c>
    </row>
    <row r="21" spans="1:7" s="128" customFormat="1" ht="20.25" customHeight="1">
      <c r="A21" s="76"/>
      <c r="B21" s="129" t="s">
        <v>142</v>
      </c>
      <c r="C21" s="137"/>
      <c r="D21" s="142">
        <v>800</v>
      </c>
      <c r="E21" s="140">
        <f t="shared" si="5"/>
        <v>880</v>
      </c>
      <c r="F21" s="140">
        <f t="shared" si="5"/>
        <v>968</v>
      </c>
      <c r="G21" s="140">
        <f t="shared" si="5"/>
        <v>1064.8</v>
      </c>
    </row>
    <row r="22" spans="1:7" s="128" customFormat="1" ht="20.25" customHeight="1">
      <c r="A22" s="76"/>
      <c r="B22" s="129" t="s">
        <v>143</v>
      </c>
      <c r="C22" s="137"/>
      <c r="D22" s="130">
        <v>0</v>
      </c>
      <c r="E22" s="140">
        <f t="shared" si="5"/>
        <v>0</v>
      </c>
      <c r="F22" s="140">
        <f t="shared" si="5"/>
        <v>0</v>
      </c>
      <c r="G22" s="140">
        <f t="shared" si="5"/>
        <v>0</v>
      </c>
    </row>
    <row r="23" spans="1:7" s="128" customFormat="1" ht="20.25" customHeight="1">
      <c r="A23" s="76"/>
      <c r="B23" s="125" t="s">
        <v>144</v>
      </c>
      <c r="C23" s="137"/>
      <c r="D23" s="127">
        <f>D24+D25+D26+D27+D39+D43+D44+D45+D46+D47+D48+D49+D57+D58</f>
        <v>52884</v>
      </c>
      <c r="E23" s="140">
        <f t="shared" si="5"/>
        <v>58172.4</v>
      </c>
      <c r="F23" s="140">
        <f t="shared" si="5"/>
        <v>63989.64</v>
      </c>
      <c r="G23" s="140">
        <f t="shared" si="5"/>
        <v>70388.603999999992</v>
      </c>
    </row>
    <row r="24" spans="1:7" s="128" customFormat="1" ht="51" customHeight="1">
      <c r="A24" s="76"/>
      <c r="B24" s="143" t="s">
        <v>145</v>
      </c>
      <c r="C24" s="137"/>
      <c r="D24" s="144">
        <v>7500</v>
      </c>
      <c r="E24" s="140">
        <f t="shared" si="5"/>
        <v>8250</v>
      </c>
      <c r="F24" s="140">
        <f t="shared" si="5"/>
        <v>9075</v>
      </c>
      <c r="G24" s="140">
        <f t="shared" si="5"/>
        <v>9982.5</v>
      </c>
    </row>
    <row r="25" spans="1:7" s="134" customFormat="1" ht="27" customHeight="1">
      <c r="A25" s="76"/>
      <c r="B25" s="143" t="s">
        <v>146</v>
      </c>
      <c r="C25" s="137"/>
      <c r="D25" s="136">
        <v>5224</v>
      </c>
      <c r="E25" s="140">
        <f t="shared" si="5"/>
        <v>5746.4</v>
      </c>
      <c r="F25" s="140">
        <f t="shared" si="5"/>
        <v>6321.04</v>
      </c>
      <c r="G25" s="140">
        <f t="shared" si="5"/>
        <v>6953.1440000000002</v>
      </c>
    </row>
    <row r="26" spans="1:7" s="128" customFormat="1" ht="59.25" customHeight="1">
      <c r="A26" s="76"/>
      <c r="B26" s="143" t="s">
        <v>147</v>
      </c>
      <c r="C26" s="137"/>
      <c r="D26" s="145"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</row>
    <row r="27" spans="1:7" s="128" customFormat="1" ht="30.75" customHeight="1">
      <c r="A27" s="76"/>
      <c r="B27" s="129" t="s">
        <v>148</v>
      </c>
      <c r="C27" s="137"/>
      <c r="D27" s="130">
        <f>D28+D29+D30+D31+D32+D33+D34+D35+D36+D37+D38</f>
        <v>3000</v>
      </c>
      <c r="E27" s="140">
        <f t="shared" si="5"/>
        <v>3300</v>
      </c>
      <c r="F27" s="140">
        <f t="shared" si="5"/>
        <v>3630</v>
      </c>
      <c r="G27" s="140">
        <f t="shared" si="5"/>
        <v>3993</v>
      </c>
    </row>
    <row r="28" spans="1:7" s="106" customFormat="1" ht="20.25" customHeight="1">
      <c r="A28" s="76"/>
      <c r="B28" s="131" t="s">
        <v>149</v>
      </c>
      <c r="C28" s="137"/>
      <c r="D28" s="126">
        <v>0</v>
      </c>
      <c r="E28" s="140">
        <f t="shared" si="5"/>
        <v>0</v>
      </c>
      <c r="F28" s="140">
        <f t="shared" si="5"/>
        <v>0</v>
      </c>
      <c r="G28" s="140">
        <f t="shared" si="5"/>
        <v>0</v>
      </c>
    </row>
    <row r="29" spans="1:7" s="106" customFormat="1" ht="20.25" customHeight="1">
      <c r="A29" s="76"/>
      <c r="B29" s="131" t="s">
        <v>150</v>
      </c>
      <c r="C29" s="137"/>
      <c r="D29" s="126">
        <v>0</v>
      </c>
      <c r="E29" s="140">
        <f t="shared" si="5"/>
        <v>0</v>
      </c>
      <c r="F29" s="140">
        <f t="shared" si="5"/>
        <v>0</v>
      </c>
      <c r="G29" s="140">
        <f t="shared" si="5"/>
        <v>0</v>
      </c>
    </row>
    <row r="30" spans="1:7" s="134" customFormat="1" ht="20.25" customHeight="1">
      <c r="A30" s="76"/>
      <c r="B30" s="131" t="s">
        <v>151</v>
      </c>
      <c r="C30" s="137"/>
      <c r="D30" s="146">
        <v>0</v>
      </c>
      <c r="E30" s="140">
        <f t="shared" si="5"/>
        <v>0</v>
      </c>
      <c r="F30" s="140">
        <f t="shared" si="5"/>
        <v>0</v>
      </c>
      <c r="G30" s="140">
        <f t="shared" si="5"/>
        <v>0</v>
      </c>
    </row>
    <row r="31" spans="1:7" s="134" customFormat="1" ht="20.25" customHeight="1">
      <c r="A31" s="76"/>
      <c r="B31" s="131" t="s">
        <v>152</v>
      </c>
      <c r="C31" s="137"/>
      <c r="D31" s="147">
        <v>0</v>
      </c>
      <c r="E31" s="140">
        <f t="shared" si="5"/>
        <v>0</v>
      </c>
      <c r="F31" s="140">
        <f t="shared" si="5"/>
        <v>0</v>
      </c>
      <c r="G31" s="140">
        <f t="shared" si="5"/>
        <v>0</v>
      </c>
    </row>
    <row r="32" spans="1:7" s="134" customFormat="1" ht="20.25" customHeight="1">
      <c r="A32" s="76"/>
      <c r="B32" s="131" t="s">
        <v>153</v>
      </c>
      <c r="C32" s="137"/>
      <c r="D32" s="148">
        <v>3000</v>
      </c>
      <c r="E32" s="140">
        <f t="shared" si="5"/>
        <v>3300</v>
      </c>
      <c r="F32" s="140">
        <f t="shared" si="5"/>
        <v>3630</v>
      </c>
      <c r="G32" s="140">
        <f t="shared" si="5"/>
        <v>3993</v>
      </c>
    </row>
    <row r="33" spans="1:7" s="134" customFormat="1" ht="20.25" customHeight="1">
      <c r="A33" s="76"/>
      <c r="B33" s="131" t="s">
        <v>154</v>
      </c>
      <c r="C33" s="136"/>
      <c r="D33" s="141">
        <v>0</v>
      </c>
      <c r="E33" s="140">
        <f t="shared" si="5"/>
        <v>0</v>
      </c>
      <c r="F33" s="140">
        <f t="shared" si="5"/>
        <v>0</v>
      </c>
      <c r="G33" s="140">
        <f t="shared" si="5"/>
        <v>0</v>
      </c>
    </row>
    <row r="34" spans="1:7" s="106" customFormat="1" ht="20.25" customHeight="1">
      <c r="A34" s="76"/>
      <c r="B34" s="131" t="s">
        <v>155</v>
      </c>
      <c r="C34" s="136"/>
      <c r="D34" s="141">
        <v>0</v>
      </c>
      <c r="E34" s="140">
        <f t="shared" si="5"/>
        <v>0</v>
      </c>
      <c r="F34" s="140">
        <f t="shared" si="5"/>
        <v>0</v>
      </c>
      <c r="G34" s="140">
        <f t="shared" si="5"/>
        <v>0</v>
      </c>
    </row>
    <row r="35" spans="1:7" s="134" customFormat="1" ht="20.25" customHeight="1">
      <c r="A35" s="76"/>
      <c r="B35" s="131" t="s">
        <v>156</v>
      </c>
      <c r="C35" s="136"/>
      <c r="D35" s="141">
        <v>0</v>
      </c>
      <c r="E35" s="140">
        <f t="shared" si="5"/>
        <v>0</v>
      </c>
      <c r="F35" s="140">
        <f t="shared" si="5"/>
        <v>0</v>
      </c>
      <c r="G35" s="140">
        <f t="shared" si="5"/>
        <v>0</v>
      </c>
    </row>
    <row r="36" spans="1:7" s="106" customFormat="1" ht="20.25" customHeight="1">
      <c r="A36" s="76"/>
      <c r="B36" s="131" t="s">
        <v>157</v>
      </c>
      <c r="C36" s="136"/>
      <c r="D36" s="141">
        <v>0</v>
      </c>
      <c r="E36" s="140">
        <f t="shared" si="5"/>
        <v>0</v>
      </c>
      <c r="F36" s="140">
        <f t="shared" si="5"/>
        <v>0</v>
      </c>
      <c r="G36" s="140">
        <f t="shared" si="5"/>
        <v>0</v>
      </c>
    </row>
    <row r="37" spans="1:7" s="134" customFormat="1" ht="20.25" customHeight="1">
      <c r="A37" s="76"/>
      <c r="B37" s="131" t="s">
        <v>158</v>
      </c>
      <c r="C37" s="136"/>
      <c r="D37" s="141">
        <v>0</v>
      </c>
      <c r="E37" s="140">
        <f t="shared" si="5"/>
        <v>0</v>
      </c>
      <c r="F37" s="140">
        <f t="shared" si="5"/>
        <v>0</v>
      </c>
      <c r="G37" s="140">
        <f t="shared" si="5"/>
        <v>0</v>
      </c>
    </row>
    <row r="38" spans="1:7" s="134" customFormat="1" ht="30.75" customHeight="1">
      <c r="A38" s="76"/>
      <c r="B38" s="131" t="s">
        <v>159</v>
      </c>
      <c r="C38" s="136"/>
      <c r="D38" s="141">
        <v>0</v>
      </c>
      <c r="E38" s="140">
        <f t="shared" si="5"/>
        <v>0</v>
      </c>
      <c r="F38" s="140">
        <f t="shared" si="5"/>
        <v>0</v>
      </c>
      <c r="G38" s="140">
        <f t="shared" si="5"/>
        <v>0</v>
      </c>
    </row>
    <row r="39" spans="1:7" s="128" customFormat="1" ht="29.25" customHeight="1">
      <c r="A39" s="76"/>
      <c r="B39" s="129" t="s">
        <v>160</v>
      </c>
      <c r="C39" s="137"/>
      <c r="D39" s="130">
        <f>D40+D41+D42</f>
        <v>8000</v>
      </c>
      <c r="E39" s="140">
        <f t="shared" si="5"/>
        <v>8800</v>
      </c>
      <c r="F39" s="140">
        <f t="shared" si="5"/>
        <v>9680</v>
      </c>
      <c r="G39" s="140">
        <f t="shared" si="5"/>
        <v>10648</v>
      </c>
    </row>
    <row r="40" spans="1:7" s="134" customFormat="1" ht="26.25" customHeight="1">
      <c r="A40" s="76"/>
      <c r="B40" s="131" t="s">
        <v>161</v>
      </c>
      <c r="C40" s="137"/>
      <c r="D40" s="148">
        <v>8000</v>
      </c>
      <c r="E40" s="140">
        <f t="shared" si="5"/>
        <v>8800</v>
      </c>
      <c r="F40" s="140">
        <f t="shared" si="5"/>
        <v>9680</v>
      </c>
      <c r="G40" s="140">
        <f t="shared" si="5"/>
        <v>10648</v>
      </c>
    </row>
    <row r="41" spans="1:7" s="106" customFormat="1" ht="30" customHeight="1">
      <c r="A41" s="76"/>
      <c r="B41" s="131" t="s">
        <v>162</v>
      </c>
      <c r="C41" s="137"/>
      <c r="D41" s="147">
        <v>0</v>
      </c>
      <c r="E41" s="140">
        <f t="shared" si="5"/>
        <v>0</v>
      </c>
      <c r="F41" s="140">
        <f t="shared" si="5"/>
        <v>0</v>
      </c>
      <c r="G41" s="140">
        <f t="shared" si="5"/>
        <v>0</v>
      </c>
    </row>
    <row r="42" spans="1:7" s="134" customFormat="1" ht="36.75" customHeight="1">
      <c r="A42" s="76"/>
      <c r="B42" s="131" t="s">
        <v>163</v>
      </c>
      <c r="C42" s="137"/>
      <c r="D42" s="147">
        <v>0</v>
      </c>
      <c r="E42" s="140">
        <f t="shared" si="5"/>
        <v>0</v>
      </c>
      <c r="F42" s="140">
        <f t="shared" si="5"/>
        <v>0</v>
      </c>
      <c r="G42" s="140">
        <f t="shared" si="5"/>
        <v>0</v>
      </c>
    </row>
    <row r="43" spans="1:7" s="106" customFormat="1" ht="30.75" customHeight="1">
      <c r="A43" s="76"/>
      <c r="B43" s="129" t="s">
        <v>164</v>
      </c>
      <c r="C43" s="137"/>
      <c r="D43" s="147">
        <v>0</v>
      </c>
      <c r="E43" s="140">
        <f t="shared" si="5"/>
        <v>0</v>
      </c>
      <c r="F43" s="140">
        <f t="shared" si="5"/>
        <v>0</v>
      </c>
      <c r="G43" s="140">
        <f t="shared" si="5"/>
        <v>0</v>
      </c>
    </row>
    <row r="44" spans="1:7" s="106" customFormat="1" ht="26.25" customHeight="1">
      <c r="A44" s="76"/>
      <c r="B44" s="129" t="s">
        <v>165</v>
      </c>
      <c r="C44" s="137"/>
      <c r="D44" s="147">
        <v>0</v>
      </c>
      <c r="E44" s="140">
        <f t="shared" si="5"/>
        <v>0</v>
      </c>
      <c r="F44" s="140">
        <f t="shared" si="5"/>
        <v>0</v>
      </c>
      <c r="G44" s="140">
        <f t="shared" si="5"/>
        <v>0</v>
      </c>
    </row>
    <row r="45" spans="1:7" s="128" customFormat="1" ht="34.5" customHeight="1">
      <c r="A45" s="76"/>
      <c r="B45" s="129" t="s">
        <v>166</v>
      </c>
      <c r="C45" s="137"/>
      <c r="D45" s="147">
        <v>0</v>
      </c>
      <c r="E45" s="140">
        <f t="shared" si="5"/>
        <v>0</v>
      </c>
      <c r="F45" s="140">
        <f t="shared" si="5"/>
        <v>0</v>
      </c>
      <c r="G45" s="140">
        <f t="shared" si="5"/>
        <v>0</v>
      </c>
    </row>
    <row r="46" spans="1:7" s="106" customFormat="1" ht="42.75" customHeight="1">
      <c r="A46" s="76"/>
      <c r="B46" s="129" t="s">
        <v>167</v>
      </c>
      <c r="C46" s="136"/>
      <c r="D46" s="147">
        <v>0</v>
      </c>
      <c r="E46" s="140">
        <f t="shared" si="5"/>
        <v>0</v>
      </c>
      <c r="F46" s="140">
        <f t="shared" si="5"/>
        <v>0</v>
      </c>
      <c r="G46" s="140">
        <f t="shared" si="5"/>
        <v>0</v>
      </c>
    </row>
    <row r="47" spans="1:7" s="128" customFormat="1" ht="20.25" customHeight="1">
      <c r="A47" s="76"/>
      <c r="B47" s="129" t="s">
        <v>168</v>
      </c>
      <c r="C47" s="136"/>
      <c r="D47" s="148">
        <f>2520+1600+360+120+540+900+120</f>
        <v>6160</v>
      </c>
      <c r="E47" s="140">
        <f t="shared" si="5"/>
        <v>6776</v>
      </c>
      <c r="F47" s="140">
        <f t="shared" si="5"/>
        <v>7453.6</v>
      </c>
      <c r="G47" s="140">
        <f t="shared" si="5"/>
        <v>8198.9600000000009</v>
      </c>
    </row>
    <row r="48" spans="1:7" s="128" customFormat="1" ht="24.75" customHeight="1">
      <c r="A48" s="76"/>
      <c r="B48" s="129" t="s">
        <v>169</v>
      </c>
      <c r="C48" s="138"/>
      <c r="D48" s="130">
        <v>500</v>
      </c>
      <c r="E48" s="140">
        <f t="shared" si="5"/>
        <v>550</v>
      </c>
      <c r="F48" s="140">
        <f t="shared" si="5"/>
        <v>605</v>
      </c>
      <c r="G48" s="140">
        <f t="shared" si="5"/>
        <v>665.5</v>
      </c>
    </row>
    <row r="49" spans="1:8" s="128" customFormat="1" ht="20.25" customHeight="1">
      <c r="A49" s="76"/>
      <c r="B49" s="129" t="s">
        <v>170</v>
      </c>
      <c r="C49" s="138"/>
      <c r="D49" s="130">
        <f>D50+D51+D52+D53+D54+D55+D56</f>
        <v>22500</v>
      </c>
      <c r="E49" s="140">
        <f t="shared" si="5"/>
        <v>24750</v>
      </c>
      <c r="F49" s="140">
        <f t="shared" si="5"/>
        <v>27225</v>
      </c>
      <c r="G49" s="140">
        <f t="shared" si="5"/>
        <v>29947.5</v>
      </c>
    </row>
    <row r="50" spans="1:8" s="134" customFormat="1" ht="23.25" customHeight="1">
      <c r="A50" s="76"/>
      <c r="B50" s="131" t="s">
        <v>171</v>
      </c>
      <c r="C50" s="138"/>
      <c r="D50" s="149">
        <v>15000</v>
      </c>
      <c r="E50" s="140">
        <f t="shared" si="5"/>
        <v>16500</v>
      </c>
      <c r="F50" s="140">
        <f t="shared" si="5"/>
        <v>18150</v>
      </c>
      <c r="G50" s="140">
        <f t="shared" si="5"/>
        <v>19965</v>
      </c>
    </row>
    <row r="51" spans="1:8" s="134" customFormat="1" ht="20.25" customHeight="1">
      <c r="A51" s="76"/>
      <c r="B51" s="131" t="s">
        <v>172</v>
      </c>
      <c r="C51" s="138"/>
      <c r="D51" s="149">
        <v>7500</v>
      </c>
      <c r="E51" s="140">
        <f t="shared" si="5"/>
        <v>8250</v>
      </c>
      <c r="F51" s="140">
        <f t="shared" si="5"/>
        <v>9075</v>
      </c>
      <c r="G51" s="140">
        <f t="shared" si="5"/>
        <v>9982.5</v>
      </c>
    </row>
    <row r="52" spans="1:8" s="134" customFormat="1" ht="23.25" customHeight="1">
      <c r="A52" s="76"/>
      <c r="B52" s="131" t="s">
        <v>173</v>
      </c>
      <c r="C52" s="136"/>
      <c r="D52" s="149">
        <v>0</v>
      </c>
      <c r="E52" s="140">
        <f t="shared" si="5"/>
        <v>0</v>
      </c>
      <c r="F52" s="140">
        <f t="shared" si="5"/>
        <v>0</v>
      </c>
      <c r="G52" s="140">
        <f t="shared" si="5"/>
        <v>0</v>
      </c>
    </row>
    <row r="53" spans="1:8" s="106" customFormat="1" ht="21.75" customHeight="1">
      <c r="A53" s="76"/>
      <c r="B53" s="131" t="s">
        <v>174</v>
      </c>
      <c r="C53" s="136"/>
      <c r="D53" s="149">
        <v>0</v>
      </c>
      <c r="E53" s="140">
        <f t="shared" si="5"/>
        <v>0</v>
      </c>
      <c r="F53" s="140">
        <f t="shared" si="5"/>
        <v>0</v>
      </c>
      <c r="G53" s="140">
        <f t="shared" si="5"/>
        <v>0</v>
      </c>
    </row>
    <row r="54" spans="1:8" s="106" customFormat="1" ht="33.75" customHeight="1">
      <c r="A54" s="76"/>
      <c r="B54" s="131" t="s">
        <v>175</v>
      </c>
      <c r="C54" s="136"/>
      <c r="D54" s="149">
        <v>0</v>
      </c>
      <c r="E54" s="140">
        <f t="shared" si="5"/>
        <v>0</v>
      </c>
      <c r="F54" s="140">
        <f t="shared" si="5"/>
        <v>0</v>
      </c>
      <c r="G54" s="140">
        <f t="shared" si="5"/>
        <v>0</v>
      </c>
    </row>
    <row r="55" spans="1:8" s="134" customFormat="1" ht="34.5" customHeight="1">
      <c r="A55" s="76"/>
      <c r="B55" s="131" t="s">
        <v>176</v>
      </c>
      <c r="C55" s="136"/>
      <c r="D55" s="149">
        <v>0</v>
      </c>
      <c r="E55" s="140">
        <f t="shared" si="5"/>
        <v>0</v>
      </c>
      <c r="F55" s="140">
        <f t="shared" si="5"/>
        <v>0</v>
      </c>
      <c r="G55" s="140">
        <f t="shared" si="5"/>
        <v>0</v>
      </c>
    </row>
    <row r="56" spans="1:8" s="106" customFormat="1" ht="43.5" customHeight="1">
      <c r="A56" s="76"/>
      <c r="B56" s="131" t="s">
        <v>177</v>
      </c>
      <c r="C56" s="136"/>
      <c r="D56" s="149">
        <v>0</v>
      </c>
      <c r="E56" s="140">
        <f t="shared" si="5"/>
        <v>0</v>
      </c>
      <c r="F56" s="140">
        <f t="shared" si="5"/>
        <v>0</v>
      </c>
      <c r="G56" s="140">
        <f t="shared" si="5"/>
        <v>0</v>
      </c>
    </row>
    <row r="57" spans="1:8" s="106" customFormat="1" ht="46.5" customHeight="1">
      <c r="A57" s="76"/>
      <c r="B57" s="129" t="s">
        <v>178</v>
      </c>
      <c r="C57" s="136"/>
      <c r="D57" s="149">
        <v>0</v>
      </c>
      <c r="E57" s="140">
        <f t="shared" si="5"/>
        <v>0</v>
      </c>
      <c r="F57" s="140">
        <f t="shared" si="5"/>
        <v>0</v>
      </c>
      <c r="G57" s="140">
        <f t="shared" si="5"/>
        <v>0</v>
      </c>
    </row>
    <row r="58" spans="1:8" s="128" customFormat="1" ht="45" customHeight="1">
      <c r="A58" s="76"/>
      <c r="B58" s="129" t="s">
        <v>179</v>
      </c>
      <c r="C58" s="138"/>
      <c r="D58" s="149">
        <v>0</v>
      </c>
      <c r="E58" s="140">
        <f t="shared" si="5"/>
        <v>0</v>
      </c>
      <c r="F58" s="140">
        <f t="shared" si="5"/>
        <v>0</v>
      </c>
      <c r="G58" s="140">
        <f t="shared" si="5"/>
        <v>0</v>
      </c>
    </row>
    <row r="59" spans="1:8" s="128" customFormat="1" ht="27.75" customHeight="1">
      <c r="A59" s="76"/>
      <c r="B59" s="125" t="s">
        <v>180</v>
      </c>
      <c r="C59" s="136"/>
      <c r="D59" s="149">
        <v>0</v>
      </c>
      <c r="E59" s="140">
        <f t="shared" si="5"/>
        <v>0</v>
      </c>
      <c r="F59" s="140">
        <f t="shared" si="5"/>
        <v>0</v>
      </c>
      <c r="G59" s="140">
        <f t="shared" si="5"/>
        <v>0</v>
      </c>
    </row>
    <row r="60" spans="1:8" s="106" customFormat="1" ht="23.25" customHeight="1">
      <c r="A60" s="76"/>
      <c r="B60" s="125" t="s">
        <v>181</v>
      </c>
      <c r="C60" s="136"/>
      <c r="D60" s="149">
        <v>0</v>
      </c>
      <c r="E60" s="140">
        <f t="shared" si="5"/>
        <v>0</v>
      </c>
      <c r="F60" s="140">
        <f t="shared" si="5"/>
        <v>0</v>
      </c>
      <c r="G60" s="140">
        <f t="shared" si="5"/>
        <v>0</v>
      </c>
    </row>
    <row r="61" spans="1:8" s="106" customFormat="1" ht="24" customHeight="1">
      <c r="A61" s="76"/>
      <c r="B61" s="125" t="s">
        <v>182</v>
      </c>
      <c r="C61" s="136"/>
      <c r="D61" s="138">
        <v>1637</v>
      </c>
      <c r="E61" s="140">
        <f t="shared" si="5"/>
        <v>1800.7</v>
      </c>
      <c r="F61" s="140">
        <f t="shared" si="5"/>
        <v>1980.77</v>
      </c>
      <c r="G61" s="140">
        <f t="shared" si="5"/>
        <v>2178.8469999999998</v>
      </c>
    </row>
    <row r="62" spans="1:8" s="134" customFormat="1" ht="34.5" customHeight="1">
      <c r="A62" s="76"/>
      <c r="B62" s="125" t="s">
        <v>183</v>
      </c>
      <c r="C62" s="136"/>
      <c r="D62" s="127">
        <f>11092+2500+51555+3500</f>
        <v>68647</v>
      </c>
      <c r="E62" s="140">
        <f t="shared" si="5"/>
        <v>75511.7</v>
      </c>
      <c r="F62" s="140">
        <f t="shared" si="5"/>
        <v>83062.87</v>
      </c>
      <c r="G62" s="140">
        <f t="shared" si="5"/>
        <v>91369.156999999992</v>
      </c>
    </row>
    <row r="63" spans="1:8" s="128" customFormat="1" ht="33" customHeight="1">
      <c r="A63" s="76"/>
      <c r="B63" s="125" t="s">
        <v>184</v>
      </c>
      <c r="C63" s="136"/>
      <c r="D63" s="127">
        <f>D64+D65+D66+D67+D68+D69+D70</f>
        <v>1534000</v>
      </c>
      <c r="E63" s="140">
        <f t="shared" si="5"/>
        <v>1687400</v>
      </c>
      <c r="F63" s="140">
        <f t="shared" si="5"/>
        <v>1856140</v>
      </c>
      <c r="G63" s="140">
        <f t="shared" si="5"/>
        <v>2041754</v>
      </c>
    </row>
    <row r="64" spans="1:8" s="128" customFormat="1" ht="24" customHeight="1">
      <c r="A64" s="76"/>
      <c r="B64" s="150" t="s">
        <v>185</v>
      </c>
      <c r="C64" s="136"/>
      <c r="D64" s="149">
        <f>57500+17300+360000+43000+480400+10000+1700+8500+1800</f>
        <v>980200</v>
      </c>
      <c r="E64" s="140">
        <f t="shared" si="5"/>
        <v>1078220</v>
      </c>
      <c r="F64" s="140">
        <f t="shared" si="5"/>
        <v>1186042</v>
      </c>
      <c r="G64" s="140">
        <f t="shared" si="5"/>
        <v>1304646.2</v>
      </c>
      <c r="H64" s="151"/>
    </row>
    <row r="65" spans="1:7" s="128" customFormat="1" ht="20.25" customHeight="1">
      <c r="A65" s="76"/>
      <c r="B65" s="129" t="s">
        <v>186</v>
      </c>
      <c r="C65" s="136"/>
      <c r="D65" s="130">
        <f>105200+155400</f>
        <v>260600</v>
      </c>
      <c r="E65" s="140">
        <f t="shared" si="5"/>
        <v>286660</v>
      </c>
      <c r="F65" s="140">
        <f t="shared" si="5"/>
        <v>315326</v>
      </c>
      <c r="G65" s="140">
        <f t="shared" si="5"/>
        <v>346858.6</v>
      </c>
    </row>
    <row r="66" spans="1:7" s="128" customFormat="1" ht="35.25" customHeight="1">
      <c r="A66" s="76"/>
      <c r="B66" s="129" t="s">
        <v>187</v>
      </c>
      <c r="C66" s="136"/>
      <c r="D66" s="130">
        <f>145000+103000</f>
        <v>248000</v>
      </c>
      <c r="E66" s="140">
        <f t="shared" si="5"/>
        <v>272800</v>
      </c>
      <c r="F66" s="140">
        <f t="shared" si="5"/>
        <v>300080</v>
      </c>
      <c r="G66" s="140">
        <f t="shared" si="5"/>
        <v>330088</v>
      </c>
    </row>
    <row r="67" spans="1:7" s="128" customFormat="1" ht="27" customHeight="1">
      <c r="A67" s="76"/>
      <c r="B67" s="129" t="s">
        <v>188</v>
      </c>
      <c r="C67" s="136"/>
      <c r="D67" s="152">
        <f>45200</f>
        <v>45200</v>
      </c>
      <c r="E67" s="140">
        <f t="shared" si="5"/>
        <v>49720</v>
      </c>
      <c r="F67" s="140">
        <f t="shared" si="5"/>
        <v>54692</v>
      </c>
      <c r="G67" s="140">
        <f t="shared" si="5"/>
        <v>60161.2</v>
      </c>
    </row>
    <row r="68" spans="1:7" s="106" customFormat="1" ht="30.75" customHeight="1">
      <c r="A68" s="76"/>
      <c r="B68" s="129" t="s">
        <v>189</v>
      </c>
      <c r="C68" s="136"/>
      <c r="D68" s="130">
        <v>0</v>
      </c>
      <c r="E68" s="140">
        <f t="shared" si="5"/>
        <v>0</v>
      </c>
      <c r="F68" s="140">
        <f t="shared" si="5"/>
        <v>0</v>
      </c>
      <c r="G68" s="140">
        <f t="shared" si="5"/>
        <v>0</v>
      </c>
    </row>
    <row r="69" spans="1:7" s="128" customFormat="1" ht="43.5" customHeight="1">
      <c r="A69" s="76"/>
      <c r="B69" s="129" t="s">
        <v>190</v>
      </c>
      <c r="C69" s="136"/>
      <c r="D69" s="130">
        <v>0</v>
      </c>
      <c r="E69" s="140">
        <f t="shared" si="5"/>
        <v>0</v>
      </c>
      <c r="F69" s="140">
        <f t="shared" si="5"/>
        <v>0</v>
      </c>
      <c r="G69" s="140">
        <f t="shared" si="5"/>
        <v>0</v>
      </c>
    </row>
    <row r="70" spans="1:7" s="106" customFormat="1" ht="27.75" customHeight="1">
      <c r="A70" s="76"/>
      <c r="B70" s="125" t="s">
        <v>191</v>
      </c>
      <c r="C70" s="136"/>
      <c r="D70" s="127">
        <v>0</v>
      </c>
      <c r="E70" s="140">
        <f t="shared" si="5"/>
        <v>0</v>
      </c>
      <c r="F70" s="140">
        <f t="shared" si="5"/>
        <v>0</v>
      </c>
      <c r="G70" s="140">
        <f t="shared" si="5"/>
        <v>0</v>
      </c>
    </row>
    <row r="71" spans="1:7" s="128" customFormat="1" ht="26.25" customHeight="1">
      <c r="A71" s="76"/>
      <c r="B71" s="125" t="s">
        <v>192</v>
      </c>
      <c r="C71" s="136"/>
      <c r="D71" s="127">
        <f>D72+D73+D74+D75+D76+D77+D78+D79+D80+D81+D82+D83+D84</f>
        <v>82047</v>
      </c>
      <c r="E71" s="140">
        <f t="shared" si="5"/>
        <v>90251.7</v>
      </c>
      <c r="F71" s="140">
        <f t="shared" si="5"/>
        <v>99276.87</v>
      </c>
      <c r="G71" s="140">
        <f t="shared" si="5"/>
        <v>109204.557</v>
      </c>
    </row>
    <row r="72" spans="1:7" s="106" customFormat="1" ht="20.25" customHeight="1">
      <c r="A72" s="76"/>
      <c r="B72" s="129" t="s">
        <v>193</v>
      </c>
      <c r="C72" s="153"/>
      <c r="D72" s="130">
        <v>0</v>
      </c>
      <c r="E72" s="140">
        <f t="shared" si="5"/>
        <v>0</v>
      </c>
      <c r="F72" s="140">
        <f t="shared" si="5"/>
        <v>0</v>
      </c>
      <c r="G72" s="140">
        <f t="shared" si="5"/>
        <v>0</v>
      </c>
    </row>
    <row r="73" spans="1:7" s="106" customFormat="1" ht="30" customHeight="1">
      <c r="A73" s="76"/>
      <c r="B73" s="129" t="s">
        <v>194</v>
      </c>
      <c r="C73" s="136"/>
      <c r="D73" s="130">
        <v>0</v>
      </c>
      <c r="E73" s="140">
        <f t="shared" si="5"/>
        <v>0</v>
      </c>
      <c r="F73" s="140">
        <f t="shared" si="5"/>
        <v>0</v>
      </c>
      <c r="G73" s="140">
        <f t="shared" si="5"/>
        <v>0</v>
      </c>
    </row>
    <row r="74" spans="1:7" s="128" customFormat="1" ht="22.5" customHeight="1">
      <c r="A74" s="76"/>
      <c r="B74" s="129" t="s">
        <v>195</v>
      </c>
      <c r="C74" s="136"/>
      <c r="D74" s="130">
        <v>0</v>
      </c>
      <c r="E74" s="140">
        <f t="shared" si="5"/>
        <v>0</v>
      </c>
      <c r="F74" s="140">
        <f t="shared" si="5"/>
        <v>0</v>
      </c>
      <c r="G74" s="140">
        <f t="shared" si="5"/>
        <v>0</v>
      </c>
    </row>
    <row r="75" spans="1:7" s="128" customFormat="1" ht="33.75" customHeight="1">
      <c r="A75" s="76"/>
      <c r="B75" s="129" t="s">
        <v>196</v>
      </c>
      <c r="C75" s="136"/>
      <c r="D75" s="130">
        <v>0</v>
      </c>
      <c r="E75" s="140">
        <f t="shared" si="5"/>
        <v>0</v>
      </c>
      <c r="F75" s="140">
        <f t="shared" si="5"/>
        <v>0</v>
      </c>
      <c r="G75" s="140">
        <f t="shared" si="5"/>
        <v>0</v>
      </c>
    </row>
    <row r="76" spans="1:7" s="106" customFormat="1" ht="24.75" customHeight="1">
      <c r="A76" s="76"/>
      <c r="B76" s="129" t="s">
        <v>197</v>
      </c>
      <c r="C76" s="136"/>
      <c r="D76" s="130">
        <v>0</v>
      </c>
      <c r="E76" s="140">
        <f t="shared" si="5"/>
        <v>0</v>
      </c>
      <c r="F76" s="140">
        <f t="shared" si="5"/>
        <v>0</v>
      </c>
      <c r="G76" s="140">
        <f t="shared" si="5"/>
        <v>0</v>
      </c>
    </row>
    <row r="77" spans="1:7" s="106" customFormat="1" ht="35.25" customHeight="1">
      <c r="A77" s="76"/>
      <c r="B77" s="129" t="s">
        <v>198</v>
      </c>
      <c r="C77" s="138"/>
      <c r="D77" s="130">
        <v>0</v>
      </c>
      <c r="E77" s="140">
        <f t="shared" si="5"/>
        <v>0</v>
      </c>
      <c r="F77" s="140">
        <f t="shared" si="5"/>
        <v>0</v>
      </c>
      <c r="G77" s="140">
        <f t="shared" si="5"/>
        <v>0</v>
      </c>
    </row>
    <row r="78" spans="1:7" s="106" customFormat="1" ht="24.75" customHeight="1">
      <c r="A78" s="76"/>
      <c r="B78" s="129" t="s">
        <v>199</v>
      </c>
      <c r="C78" s="138"/>
      <c r="D78" s="130">
        <v>0</v>
      </c>
      <c r="E78" s="140">
        <f t="shared" si="5"/>
        <v>0</v>
      </c>
      <c r="F78" s="140">
        <f t="shared" si="5"/>
        <v>0</v>
      </c>
      <c r="G78" s="140">
        <f t="shared" si="5"/>
        <v>0</v>
      </c>
    </row>
    <row r="79" spans="1:7" s="128" customFormat="1" ht="20.25" customHeight="1">
      <c r="A79" s="76"/>
      <c r="B79" s="129" t="s">
        <v>200</v>
      </c>
      <c r="C79" s="153"/>
      <c r="D79" s="130">
        <v>3000</v>
      </c>
      <c r="E79" s="140">
        <f t="shared" si="5"/>
        <v>3300</v>
      </c>
      <c r="F79" s="140">
        <f t="shared" si="5"/>
        <v>3630</v>
      </c>
      <c r="G79" s="140">
        <f t="shared" si="5"/>
        <v>3993</v>
      </c>
    </row>
    <row r="80" spans="1:7" s="128" customFormat="1" ht="20.25" customHeight="1">
      <c r="A80" s="76"/>
      <c r="B80" s="129" t="s">
        <v>201</v>
      </c>
      <c r="C80" s="136"/>
      <c r="D80" s="130">
        <v>0</v>
      </c>
      <c r="E80" s="140">
        <f t="shared" si="5"/>
        <v>0</v>
      </c>
      <c r="F80" s="140">
        <f t="shared" si="5"/>
        <v>0</v>
      </c>
      <c r="G80" s="140">
        <f t="shared" si="5"/>
        <v>0</v>
      </c>
    </row>
    <row r="81" spans="1:7" s="128" customFormat="1" ht="20.25" customHeight="1">
      <c r="A81" s="76"/>
      <c r="B81" s="129" t="s">
        <v>202</v>
      </c>
      <c r="C81" s="136"/>
      <c r="D81" s="130">
        <v>0</v>
      </c>
      <c r="E81" s="140">
        <f t="shared" si="5"/>
        <v>0</v>
      </c>
      <c r="F81" s="140">
        <f t="shared" si="5"/>
        <v>0</v>
      </c>
      <c r="G81" s="140">
        <f t="shared" si="5"/>
        <v>0</v>
      </c>
    </row>
    <row r="82" spans="1:7" s="106" customFormat="1" ht="20.25" customHeight="1">
      <c r="A82" s="76"/>
      <c r="B82" s="129" t="s">
        <v>203</v>
      </c>
      <c r="C82" s="136"/>
      <c r="D82" s="130">
        <v>0</v>
      </c>
      <c r="E82" s="140">
        <f t="shared" si="5"/>
        <v>0</v>
      </c>
      <c r="F82" s="140">
        <f t="shared" si="5"/>
        <v>0</v>
      </c>
      <c r="G82" s="140">
        <f t="shared" si="5"/>
        <v>0</v>
      </c>
    </row>
    <row r="83" spans="1:7" s="106" customFormat="1" ht="37.5" customHeight="1">
      <c r="A83" s="76"/>
      <c r="B83" s="129" t="s">
        <v>204</v>
      </c>
      <c r="C83" s="136"/>
      <c r="D83" s="130">
        <v>0</v>
      </c>
      <c r="E83" s="140">
        <f t="shared" ref="E83:G146" si="6">D83*10%+D83</f>
        <v>0</v>
      </c>
      <c r="F83" s="140">
        <f t="shared" si="6"/>
        <v>0</v>
      </c>
      <c r="G83" s="140">
        <f t="shared" si="6"/>
        <v>0</v>
      </c>
    </row>
    <row r="84" spans="1:7" s="128" customFormat="1" ht="30.75" customHeight="1">
      <c r="A84" s="76"/>
      <c r="B84" s="129" t="s">
        <v>205</v>
      </c>
      <c r="C84" s="136"/>
      <c r="D84" s="154">
        <f>10000+3000+1200+9200+7500+2500+15800+21947+4900+3000</f>
        <v>79047</v>
      </c>
      <c r="E84" s="140">
        <f t="shared" si="6"/>
        <v>86951.7</v>
      </c>
      <c r="F84" s="140">
        <f t="shared" si="6"/>
        <v>95646.87</v>
      </c>
      <c r="G84" s="140">
        <f t="shared" si="6"/>
        <v>105211.557</v>
      </c>
    </row>
    <row r="85" spans="1:7" s="106" customFormat="1" ht="20.25" customHeight="1">
      <c r="A85" s="76"/>
      <c r="B85" s="139" t="s">
        <v>206</v>
      </c>
      <c r="C85" s="136"/>
      <c r="D85" s="140">
        <v>0</v>
      </c>
      <c r="E85" s="140">
        <f t="shared" si="6"/>
        <v>0</v>
      </c>
      <c r="F85" s="140">
        <f t="shared" si="6"/>
        <v>0</v>
      </c>
      <c r="G85" s="140">
        <f t="shared" si="6"/>
        <v>0</v>
      </c>
    </row>
    <row r="86" spans="1:7" s="128" customFormat="1" ht="20.25" customHeight="1">
      <c r="A86" s="76"/>
      <c r="B86" s="139" t="s">
        <v>207</v>
      </c>
      <c r="C86" s="136"/>
      <c r="D86" s="140">
        <f>D87+D92+D93</f>
        <v>0</v>
      </c>
      <c r="E86" s="140">
        <f t="shared" si="6"/>
        <v>0</v>
      </c>
      <c r="F86" s="140">
        <f t="shared" si="6"/>
        <v>0</v>
      </c>
      <c r="G86" s="140">
        <f t="shared" si="6"/>
        <v>0</v>
      </c>
    </row>
    <row r="87" spans="1:7" s="106" customFormat="1" ht="20.25" customHeight="1">
      <c r="A87" s="76"/>
      <c r="B87" s="125" t="s">
        <v>208</v>
      </c>
      <c r="C87" s="136"/>
      <c r="D87" s="127">
        <v>0</v>
      </c>
      <c r="E87" s="140">
        <f t="shared" si="6"/>
        <v>0</v>
      </c>
      <c r="F87" s="140">
        <f t="shared" si="6"/>
        <v>0</v>
      </c>
      <c r="G87" s="140">
        <f t="shared" si="6"/>
        <v>0</v>
      </c>
    </row>
    <row r="88" spans="1:7" s="106" customFormat="1" ht="20.25" customHeight="1">
      <c r="A88" s="76"/>
      <c r="B88" s="129" t="s">
        <v>209</v>
      </c>
      <c r="C88" s="136"/>
      <c r="D88" s="130">
        <v>0</v>
      </c>
      <c r="E88" s="140">
        <f t="shared" si="6"/>
        <v>0</v>
      </c>
      <c r="F88" s="140">
        <f t="shared" si="6"/>
        <v>0</v>
      </c>
      <c r="G88" s="140">
        <f t="shared" si="6"/>
        <v>0</v>
      </c>
    </row>
    <row r="89" spans="1:7" s="106" customFormat="1" ht="20.25" customHeight="1">
      <c r="A89" s="76"/>
      <c r="B89" s="129" t="s">
        <v>210</v>
      </c>
      <c r="C89" s="136"/>
      <c r="D89" s="130">
        <v>0</v>
      </c>
      <c r="E89" s="140">
        <f t="shared" si="6"/>
        <v>0</v>
      </c>
      <c r="F89" s="140">
        <f t="shared" si="6"/>
        <v>0</v>
      </c>
      <c r="G89" s="140">
        <f t="shared" si="6"/>
        <v>0</v>
      </c>
    </row>
    <row r="90" spans="1:7" s="106" customFormat="1" ht="20.25" customHeight="1">
      <c r="A90" s="76"/>
      <c r="B90" s="129" t="s">
        <v>211</v>
      </c>
      <c r="C90" s="136"/>
      <c r="D90" s="130">
        <v>0</v>
      </c>
      <c r="E90" s="140">
        <f t="shared" si="6"/>
        <v>0</v>
      </c>
      <c r="F90" s="140">
        <f t="shared" si="6"/>
        <v>0</v>
      </c>
      <c r="G90" s="140">
        <f t="shared" si="6"/>
        <v>0</v>
      </c>
    </row>
    <row r="91" spans="1:7" s="106" customFormat="1" ht="20.25" customHeight="1">
      <c r="A91" s="76"/>
      <c r="B91" s="129" t="s">
        <v>212</v>
      </c>
      <c r="C91" s="136"/>
      <c r="D91" s="130">
        <v>0</v>
      </c>
      <c r="E91" s="140">
        <f t="shared" si="6"/>
        <v>0</v>
      </c>
      <c r="F91" s="140">
        <f t="shared" si="6"/>
        <v>0</v>
      </c>
      <c r="G91" s="140">
        <f t="shared" si="6"/>
        <v>0</v>
      </c>
    </row>
    <row r="92" spans="1:7" s="106" customFormat="1" ht="26.25" customHeight="1">
      <c r="A92" s="76"/>
      <c r="B92" s="125" t="s">
        <v>213</v>
      </c>
      <c r="C92" s="138"/>
      <c r="D92" s="130">
        <v>0</v>
      </c>
      <c r="E92" s="140">
        <f t="shared" si="6"/>
        <v>0</v>
      </c>
      <c r="F92" s="140">
        <f t="shared" si="6"/>
        <v>0</v>
      </c>
      <c r="G92" s="140">
        <f t="shared" si="6"/>
        <v>0</v>
      </c>
    </row>
    <row r="93" spans="1:7" s="128" customFormat="1" ht="36" customHeight="1">
      <c r="A93" s="76"/>
      <c r="B93" s="125" t="s">
        <v>214</v>
      </c>
      <c r="C93" s="137"/>
      <c r="D93" s="130">
        <v>0</v>
      </c>
      <c r="E93" s="140">
        <f t="shared" si="6"/>
        <v>0</v>
      </c>
      <c r="F93" s="140">
        <f t="shared" si="6"/>
        <v>0</v>
      </c>
      <c r="G93" s="140">
        <f t="shared" si="6"/>
        <v>0</v>
      </c>
    </row>
    <row r="94" spans="1:7" s="128" customFormat="1" ht="20.25" customHeight="1">
      <c r="A94" s="76"/>
      <c r="B94" s="139" t="s">
        <v>215</v>
      </c>
      <c r="C94" s="137"/>
      <c r="D94" s="130">
        <v>0</v>
      </c>
      <c r="E94" s="140">
        <f t="shared" si="6"/>
        <v>0</v>
      </c>
      <c r="F94" s="140">
        <f t="shared" si="6"/>
        <v>0</v>
      </c>
      <c r="G94" s="140">
        <f t="shared" si="6"/>
        <v>0</v>
      </c>
    </row>
    <row r="95" spans="1:7" s="128" customFormat="1" ht="20.25" customHeight="1">
      <c r="A95" s="76"/>
      <c r="B95" s="139" t="s">
        <v>216</v>
      </c>
      <c r="C95" s="137"/>
      <c r="D95" s="130">
        <v>0</v>
      </c>
      <c r="E95" s="140">
        <f t="shared" si="6"/>
        <v>0</v>
      </c>
      <c r="F95" s="140">
        <f t="shared" si="6"/>
        <v>0</v>
      </c>
      <c r="G95" s="140">
        <f t="shared" si="6"/>
        <v>0</v>
      </c>
    </row>
    <row r="96" spans="1:7" s="106" customFormat="1" ht="20.25" customHeight="1">
      <c r="A96" s="76"/>
      <c r="B96" s="125" t="s">
        <v>217</v>
      </c>
      <c r="C96" s="137"/>
      <c r="D96" s="130">
        <v>0</v>
      </c>
      <c r="E96" s="140">
        <f t="shared" si="6"/>
        <v>0</v>
      </c>
      <c r="F96" s="140">
        <f t="shared" si="6"/>
        <v>0</v>
      </c>
      <c r="G96" s="140">
        <f t="shared" si="6"/>
        <v>0</v>
      </c>
    </row>
    <row r="97" spans="1:7" s="106" customFormat="1" ht="20.25" customHeight="1">
      <c r="A97" s="76"/>
      <c r="B97" s="129" t="s">
        <v>218</v>
      </c>
      <c r="C97" s="137"/>
      <c r="D97" s="130">
        <v>0</v>
      </c>
      <c r="E97" s="140">
        <f t="shared" si="6"/>
        <v>0</v>
      </c>
      <c r="F97" s="140">
        <f t="shared" si="6"/>
        <v>0</v>
      </c>
      <c r="G97" s="140">
        <f t="shared" si="6"/>
        <v>0</v>
      </c>
    </row>
    <row r="98" spans="1:7" s="106" customFormat="1" ht="20.25" customHeight="1">
      <c r="A98" s="76"/>
      <c r="B98" s="129" t="s">
        <v>219</v>
      </c>
      <c r="C98" s="137"/>
      <c r="D98" s="130">
        <v>0</v>
      </c>
      <c r="E98" s="140">
        <f t="shared" si="6"/>
        <v>0</v>
      </c>
      <c r="F98" s="140">
        <f t="shared" si="6"/>
        <v>0</v>
      </c>
      <c r="G98" s="140">
        <f t="shared" si="6"/>
        <v>0</v>
      </c>
    </row>
    <row r="99" spans="1:7" s="106" customFormat="1" ht="20.25" customHeight="1">
      <c r="A99" s="76"/>
      <c r="B99" s="125" t="s">
        <v>220</v>
      </c>
      <c r="C99" s="137"/>
      <c r="D99" s="130">
        <v>0</v>
      </c>
      <c r="E99" s="140">
        <f t="shared" si="6"/>
        <v>0</v>
      </c>
      <c r="F99" s="140">
        <f t="shared" si="6"/>
        <v>0</v>
      </c>
      <c r="G99" s="140">
        <f t="shared" si="6"/>
        <v>0</v>
      </c>
    </row>
    <row r="100" spans="1:7" s="106" customFormat="1" ht="20.25" customHeight="1">
      <c r="A100" s="76"/>
      <c r="B100" s="129" t="s">
        <v>218</v>
      </c>
      <c r="C100" s="137"/>
      <c r="D100" s="130">
        <v>0</v>
      </c>
      <c r="E100" s="140">
        <f t="shared" si="6"/>
        <v>0</v>
      </c>
      <c r="F100" s="140">
        <f t="shared" si="6"/>
        <v>0</v>
      </c>
      <c r="G100" s="140">
        <f t="shared" si="6"/>
        <v>0</v>
      </c>
    </row>
    <row r="101" spans="1:7" s="106" customFormat="1" ht="20.25" customHeight="1">
      <c r="A101" s="76"/>
      <c r="B101" s="129" t="s">
        <v>219</v>
      </c>
      <c r="C101" s="137"/>
      <c r="D101" s="130">
        <v>0</v>
      </c>
      <c r="E101" s="140">
        <f t="shared" si="6"/>
        <v>0</v>
      </c>
      <c r="F101" s="140">
        <f t="shared" si="6"/>
        <v>0</v>
      </c>
      <c r="G101" s="140">
        <f t="shared" si="6"/>
        <v>0</v>
      </c>
    </row>
    <row r="102" spans="1:7" s="128" customFormat="1" ht="20.25" customHeight="1">
      <c r="A102" s="76"/>
      <c r="B102" s="125" t="s">
        <v>221</v>
      </c>
      <c r="C102" s="137"/>
      <c r="D102" s="130">
        <v>0</v>
      </c>
      <c r="E102" s="140">
        <f t="shared" si="6"/>
        <v>0</v>
      </c>
      <c r="F102" s="140">
        <f t="shared" si="6"/>
        <v>0</v>
      </c>
      <c r="G102" s="140">
        <f t="shared" si="6"/>
        <v>0</v>
      </c>
    </row>
    <row r="103" spans="1:7" s="128" customFormat="1" ht="20.25" customHeight="1">
      <c r="A103" s="76"/>
      <c r="B103" s="129" t="s">
        <v>218</v>
      </c>
      <c r="C103" s="137"/>
      <c r="D103" s="130">
        <v>0</v>
      </c>
      <c r="E103" s="140">
        <f t="shared" si="6"/>
        <v>0</v>
      </c>
      <c r="F103" s="140">
        <f t="shared" si="6"/>
        <v>0</v>
      </c>
      <c r="G103" s="140">
        <f t="shared" si="6"/>
        <v>0</v>
      </c>
    </row>
    <row r="104" spans="1:7" s="106" customFormat="1" ht="20.25" customHeight="1">
      <c r="A104" s="76"/>
      <c r="B104" s="129" t="s">
        <v>219</v>
      </c>
      <c r="C104" s="137"/>
      <c r="D104" s="130">
        <v>0</v>
      </c>
      <c r="E104" s="140">
        <f t="shared" si="6"/>
        <v>0</v>
      </c>
      <c r="F104" s="140">
        <f t="shared" si="6"/>
        <v>0</v>
      </c>
      <c r="G104" s="140">
        <f t="shared" si="6"/>
        <v>0</v>
      </c>
    </row>
    <row r="105" spans="1:7" s="128" customFormat="1" ht="20.25" customHeight="1">
      <c r="A105" s="76"/>
      <c r="B105" s="139" t="s">
        <v>222</v>
      </c>
      <c r="C105" s="137"/>
      <c r="D105" s="130">
        <v>0</v>
      </c>
      <c r="E105" s="140">
        <f t="shared" si="6"/>
        <v>0</v>
      </c>
      <c r="F105" s="140">
        <f t="shared" si="6"/>
        <v>0</v>
      </c>
      <c r="G105" s="140">
        <f t="shared" si="6"/>
        <v>0</v>
      </c>
    </row>
    <row r="106" spans="1:7" s="106" customFormat="1" ht="20.25" customHeight="1">
      <c r="A106" s="76"/>
      <c r="B106" s="125" t="s">
        <v>223</v>
      </c>
      <c r="C106" s="137"/>
      <c r="D106" s="130">
        <v>0</v>
      </c>
      <c r="E106" s="140">
        <f t="shared" si="6"/>
        <v>0</v>
      </c>
      <c r="F106" s="140">
        <f t="shared" si="6"/>
        <v>0</v>
      </c>
      <c r="G106" s="140">
        <f t="shared" si="6"/>
        <v>0</v>
      </c>
    </row>
    <row r="107" spans="1:7" s="106" customFormat="1" ht="20.25" customHeight="1">
      <c r="A107" s="76"/>
      <c r="B107" s="129" t="s">
        <v>224</v>
      </c>
      <c r="C107" s="137"/>
      <c r="D107" s="130">
        <v>0</v>
      </c>
      <c r="E107" s="140">
        <f t="shared" si="6"/>
        <v>0</v>
      </c>
      <c r="F107" s="140">
        <f t="shared" si="6"/>
        <v>0</v>
      </c>
      <c r="G107" s="140">
        <f t="shared" si="6"/>
        <v>0</v>
      </c>
    </row>
    <row r="108" spans="1:7" s="106" customFormat="1" ht="20.25" customHeight="1">
      <c r="A108" s="76"/>
      <c r="B108" s="129" t="s">
        <v>225</v>
      </c>
      <c r="C108" s="137"/>
      <c r="D108" s="130">
        <v>0</v>
      </c>
      <c r="E108" s="140">
        <f t="shared" si="6"/>
        <v>0</v>
      </c>
      <c r="F108" s="140">
        <f t="shared" si="6"/>
        <v>0</v>
      </c>
      <c r="G108" s="140">
        <f t="shared" si="6"/>
        <v>0</v>
      </c>
    </row>
    <row r="109" spans="1:7" s="128" customFormat="1" ht="20.25" customHeight="1">
      <c r="A109" s="76"/>
      <c r="B109" s="125" t="s">
        <v>226</v>
      </c>
      <c r="C109" s="137"/>
      <c r="D109" s="130">
        <v>0</v>
      </c>
      <c r="E109" s="140">
        <f t="shared" si="6"/>
        <v>0</v>
      </c>
      <c r="F109" s="140">
        <f t="shared" si="6"/>
        <v>0</v>
      </c>
      <c r="G109" s="140">
        <f t="shared" si="6"/>
        <v>0</v>
      </c>
    </row>
    <row r="110" spans="1:7" s="128" customFormat="1" ht="20.25" customHeight="1">
      <c r="A110" s="76"/>
      <c r="B110" s="129" t="s">
        <v>224</v>
      </c>
      <c r="C110" s="137"/>
      <c r="D110" s="130">
        <v>0</v>
      </c>
      <c r="E110" s="140">
        <f t="shared" si="6"/>
        <v>0</v>
      </c>
      <c r="F110" s="140">
        <f t="shared" si="6"/>
        <v>0</v>
      </c>
      <c r="G110" s="140">
        <f t="shared" si="6"/>
        <v>0</v>
      </c>
    </row>
    <row r="111" spans="1:7" s="155" customFormat="1" ht="20.25" customHeight="1">
      <c r="A111" s="76"/>
      <c r="B111" s="129" t="s">
        <v>225</v>
      </c>
      <c r="C111" s="136"/>
      <c r="D111" s="130">
        <v>0</v>
      </c>
      <c r="E111" s="140">
        <f t="shared" si="6"/>
        <v>0</v>
      </c>
      <c r="F111" s="140">
        <f t="shared" si="6"/>
        <v>0</v>
      </c>
      <c r="G111" s="140">
        <f t="shared" si="6"/>
        <v>0</v>
      </c>
    </row>
    <row r="112" spans="1:7" s="128" customFormat="1" ht="20.25" customHeight="1">
      <c r="A112" s="76"/>
      <c r="B112" s="125" t="s">
        <v>227</v>
      </c>
      <c r="C112" s="136"/>
      <c r="D112" s="130">
        <v>0</v>
      </c>
      <c r="E112" s="140">
        <f t="shared" si="6"/>
        <v>0</v>
      </c>
      <c r="F112" s="140">
        <f t="shared" si="6"/>
        <v>0</v>
      </c>
      <c r="G112" s="140">
        <f t="shared" si="6"/>
        <v>0</v>
      </c>
    </row>
    <row r="113" spans="1:7" s="128" customFormat="1" ht="20.25" customHeight="1">
      <c r="A113" s="76"/>
      <c r="B113" s="129" t="s">
        <v>224</v>
      </c>
      <c r="C113" s="136"/>
      <c r="D113" s="130">
        <v>0</v>
      </c>
      <c r="E113" s="140">
        <f t="shared" si="6"/>
        <v>0</v>
      </c>
      <c r="F113" s="140">
        <f t="shared" si="6"/>
        <v>0</v>
      </c>
      <c r="G113" s="140">
        <f t="shared" si="6"/>
        <v>0</v>
      </c>
    </row>
    <row r="114" spans="1:7" s="106" customFormat="1" ht="20.25" customHeight="1">
      <c r="A114" s="76"/>
      <c r="B114" s="129" t="s">
        <v>225</v>
      </c>
      <c r="C114" s="136"/>
      <c r="D114" s="130">
        <v>0</v>
      </c>
      <c r="E114" s="140">
        <f t="shared" si="6"/>
        <v>0</v>
      </c>
      <c r="F114" s="140">
        <f t="shared" si="6"/>
        <v>0</v>
      </c>
      <c r="G114" s="140">
        <f t="shared" si="6"/>
        <v>0</v>
      </c>
    </row>
    <row r="115" spans="1:7" s="128" customFormat="1" ht="20.25" customHeight="1">
      <c r="A115" s="76"/>
      <c r="B115" s="139" t="s">
        <v>228</v>
      </c>
      <c r="C115" s="136"/>
      <c r="D115" s="140">
        <f>D118</f>
        <v>1500</v>
      </c>
      <c r="E115" s="140">
        <f t="shared" si="6"/>
        <v>1650</v>
      </c>
      <c r="F115" s="140">
        <f t="shared" si="6"/>
        <v>1815</v>
      </c>
      <c r="G115" s="140">
        <f t="shared" si="6"/>
        <v>1996.5</v>
      </c>
    </row>
    <row r="116" spans="1:7" s="155" customFormat="1" ht="28.15" customHeight="1">
      <c r="A116" s="76"/>
      <c r="B116" s="125" t="s">
        <v>229</v>
      </c>
      <c r="C116" s="136"/>
      <c r="D116" s="127">
        <v>0</v>
      </c>
      <c r="E116" s="140">
        <f t="shared" si="6"/>
        <v>0</v>
      </c>
      <c r="F116" s="140">
        <f t="shared" si="6"/>
        <v>0</v>
      </c>
      <c r="G116" s="140">
        <f t="shared" si="6"/>
        <v>0</v>
      </c>
    </row>
    <row r="117" spans="1:7" s="128" customFormat="1" ht="20.25" customHeight="1">
      <c r="A117" s="76"/>
      <c r="B117" s="125" t="s">
        <v>230</v>
      </c>
      <c r="C117" s="136"/>
      <c r="D117" s="127">
        <v>0</v>
      </c>
      <c r="E117" s="140">
        <f t="shared" si="6"/>
        <v>0</v>
      </c>
      <c r="F117" s="140">
        <f t="shared" si="6"/>
        <v>0</v>
      </c>
      <c r="G117" s="140">
        <f t="shared" si="6"/>
        <v>0</v>
      </c>
    </row>
    <row r="118" spans="1:7" s="128" customFormat="1" ht="20.25" customHeight="1">
      <c r="A118" s="76"/>
      <c r="B118" s="129" t="s">
        <v>231</v>
      </c>
      <c r="C118" s="136"/>
      <c r="D118" s="130">
        <f>D119+D120+D121+D122+D123+D124+D125+D126+D127+D128+D129+D130+D131+D132+D133+D134+D135+D136+D137</f>
        <v>1500</v>
      </c>
      <c r="E118" s="140">
        <f t="shared" si="6"/>
        <v>1650</v>
      </c>
      <c r="F118" s="140">
        <f t="shared" si="6"/>
        <v>1815</v>
      </c>
      <c r="G118" s="140">
        <f t="shared" si="6"/>
        <v>1996.5</v>
      </c>
    </row>
    <row r="119" spans="1:7" s="106" customFormat="1" ht="57.75" customHeight="1">
      <c r="A119" s="76"/>
      <c r="B119" s="131" t="s">
        <v>232</v>
      </c>
      <c r="C119" s="136"/>
      <c r="D119" s="133">
        <v>0</v>
      </c>
      <c r="E119" s="140">
        <f t="shared" si="6"/>
        <v>0</v>
      </c>
      <c r="F119" s="140">
        <f t="shared" si="6"/>
        <v>0</v>
      </c>
      <c r="G119" s="140">
        <f t="shared" si="6"/>
        <v>0</v>
      </c>
    </row>
    <row r="120" spans="1:7" s="106" customFormat="1" ht="20.25" customHeight="1">
      <c r="A120" s="76"/>
      <c r="B120" s="131" t="s">
        <v>233</v>
      </c>
      <c r="C120" s="136"/>
      <c r="D120" s="133">
        <v>0</v>
      </c>
      <c r="E120" s="140">
        <f t="shared" si="6"/>
        <v>0</v>
      </c>
      <c r="F120" s="140">
        <f t="shared" si="6"/>
        <v>0</v>
      </c>
      <c r="G120" s="140">
        <f t="shared" si="6"/>
        <v>0</v>
      </c>
    </row>
    <row r="121" spans="1:7" s="106" customFormat="1" ht="20.25" customHeight="1">
      <c r="A121" s="76"/>
      <c r="B121" s="131" t="s">
        <v>234</v>
      </c>
      <c r="C121" s="136"/>
      <c r="D121" s="133">
        <v>0</v>
      </c>
      <c r="E121" s="140">
        <f t="shared" si="6"/>
        <v>0</v>
      </c>
      <c r="F121" s="140">
        <f t="shared" si="6"/>
        <v>0</v>
      </c>
      <c r="G121" s="140">
        <f t="shared" si="6"/>
        <v>0</v>
      </c>
    </row>
    <row r="122" spans="1:7" s="106" customFormat="1" ht="27.75" customHeight="1">
      <c r="A122" s="76"/>
      <c r="B122" s="131" t="s">
        <v>235</v>
      </c>
      <c r="C122" s="136"/>
      <c r="D122" s="133">
        <v>0</v>
      </c>
      <c r="E122" s="140">
        <f t="shared" si="6"/>
        <v>0</v>
      </c>
      <c r="F122" s="140">
        <f t="shared" si="6"/>
        <v>0</v>
      </c>
      <c r="G122" s="140">
        <f t="shared" si="6"/>
        <v>0</v>
      </c>
    </row>
    <row r="123" spans="1:7" s="106" customFormat="1" ht="20.25" customHeight="1">
      <c r="A123" s="76"/>
      <c r="B123" s="131" t="s">
        <v>236</v>
      </c>
      <c r="C123" s="137"/>
      <c r="D123" s="133">
        <v>0</v>
      </c>
      <c r="E123" s="140">
        <f t="shared" si="6"/>
        <v>0</v>
      </c>
      <c r="F123" s="140">
        <f t="shared" si="6"/>
        <v>0</v>
      </c>
      <c r="G123" s="140">
        <f t="shared" si="6"/>
        <v>0</v>
      </c>
    </row>
    <row r="124" spans="1:7" s="106" customFormat="1" ht="20.25" customHeight="1">
      <c r="A124" s="76"/>
      <c r="B124" s="131" t="s">
        <v>237</v>
      </c>
      <c r="C124" s="137"/>
      <c r="D124" s="133">
        <v>0</v>
      </c>
      <c r="E124" s="140">
        <f t="shared" si="6"/>
        <v>0</v>
      </c>
      <c r="F124" s="140">
        <f t="shared" si="6"/>
        <v>0</v>
      </c>
      <c r="G124" s="140">
        <f t="shared" si="6"/>
        <v>0</v>
      </c>
    </row>
    <row r="125" spans="1:7" s="106" customFormat="1" ht="20.25" customHeight="1">
      <c r="A125" s="76"/>
      <c r="B125" s="131" t="s">
        <v>238</v>
      </c>
      <c r="C125" s="137"/>
      <c r="D125" s="133">
        <v>0</v>
      </c>
      <c r="E125" s="140">
        <f t="shared" si="6"/>
        <v>0</v>
      </c>
      <c r="F125" s="140">
        <f t="shared" si="6"/>
        <v>0</v>
      </c>
      <c r="G125" s="140">
        <f t="shared" si="6"/>
        <v>0</v>
      </c>
    </row>
    <row r="126" spans="1:7" s="106" customFormat="1" ht="20.25" customHeight="1">
      <c r="A126" s="76"/>
      <c r="B126" s="131" t="s">
        <v>239</v>
      </c>
      <c r="C126" s="137"/>
      <c r="D126" s="133">
        <v>0</v>
      </c>
      <c r="E126" s="140">
        <f t="shared" si="6"/>
        <v>0</v>
      </c>
      <c r="F126" s="140">
        <f t="shared" si="6"/>
        <v>0</v>
      </c>
      <c r="G126" s="140">
        <f t="shared" si="6"/>
        <v>0</v>
      </c>
    </row>
    <row r="127" spans="1:7" s="106" customFormat="1" ht="20.25" customHeight="1">
      <c r="A127" s="76"/>
      <c r="B127" s="131" t="s">
        <v>240</v>
      </c>
      <c r="C127" s="137"/>
      <c r="D127" s="133">
        <v>0</v>
      </c>
      <c r="E127" s="140">
        <f t="shared" si="6"/>
        <v>0</v>
      </c>
      <c r="F127" s="140">
        <f t="shared" si="6"/>
        <v>0</v>
      </c>
      <c r="G127" s="140">
        <f t="shared" si="6"/>
        <v>0</v>
      </c>
    </row>
    <row r="128" spans="1:7" s="106" customFormat="1" ht="20.25" customHeight="1">
      <c r="A128" s="76"/>
      <c r="B128" s="131" t="s">
        <v>241</v>
      </c>
      <c r="C128" s="137"/>
      <c r="D128" s="133">
        <v>0</v>
      </c>
      <c r="E128" s="140">
        <f t="shared" si="6"/>
        <v>0</v>
      </c>
      <c r="F128" s="140">
        <f t="shared" si="6"/>
        <v>0</v>
      </c>
      <c r="G128" s="140">
        <f t="shared" si="6"/>
        <v>0</v>
      </c>
    </row>
    <row r="129" spans="1:7" s="106" customFormat="1" ht="20.25" customHeight="1">
      <c r="A129" s="76"/>
      <c r="B129" s="131" t="s">
        <v>242</v>
      </c>
      <c r="C129" s="137"/>
      <c r="D129" s="133">
        <v>0</v>
      </c>
      <c r="E129" s="140">
        <f t="shared" si="6"/>
        <v>0</v>
      </c>
      <c r="F129" s="140">
        <f t="shared" si="6"/>
        <v>0</v>
      </c>
      <c r="G129" s="140">
        <f t="shared" si="6"/>
        <v>0</v>
      </c>
    </row>
    <row r="130" spans="1:7" s="106" customFormat="1" ht="28.5" customHeight="1">
      <c r="A130" s="76"/>
      <c r="B130" s="131" t="s">
        <v>243</v>
      </c>
      <c r="C130" s="137"/>
      <c r="D130" s="133">
        <v>0</v>
      </c>
      <c r="E130" s="140">
        <f t="shared" si="6"/>
        <v>0</v>
      </c>
      <c r="F130" s="140">
        <f t="shared" si="6"/>
        <v>0</v>
      </c>
      <c r="G130" s="140">
        <f t="shared" si="6"/>
        <v>0</v>
      </c>
    </row>
    <row r="131" spans="1:7" s="106" customFormat="1" ht="28.5" customHeight="1">
      <c r="A131" s="76"/>
      <c r="B131" s="131" t="s">
        <v>244</v>
      </c>
      <c r="C131" s="137"/>
      <c r="D131" s="133">
        <v>0</v>
      </c>
      <c r="E131" s="140">
        <f t="shared" si="6"/>
        <v>0</v>
      </c>
      <c r="F131" s="140">
        <f t="shared" si="6"/>
        <v>0</v>
      </c>
      <c r="G131" s="140">
        <f t="shared" si="6"/>
        <v>0</v>
      </c>
    </row>
    <row r="132" spans="1:7" s="106" customFormat="1" ht="36" customHeight="1">
      <c r="A132" s="76"/>
      <c r="B132" s="131" t="s">
        <v>245</v>
      </c>
      <c r="C132" s="137"/>
      <c r="D132" s="133">
        <v>0</v>
      </c>
      <c r="E132" s="140">
        <f t="shared" si="6"/>
        <v>0</v>
      </c>
      <c r="F132" s="140">
        <f t="shared" si="6"/>
        <v>0</v>
      </c>
      <c r="G132" s="140">
        <f t="shared" si="6"/>
        <v>0</v>
      </c>
    </row>
    <row r="133" spans="1:7" s="106" customFormat="1" ht="48.75" customHeight="1">
      <c r="A133" s="76"/>
      <c r="B133" s="131" t="s">
        <v>246</v>
      </c>
      <c r="C133" s="137"/>
      <c r="D133" s="133">
        <v>0</v>
      </c>
      <c r="E133" s="140">
        <f t="shared" si="6"/>
        <v>0</v>
      </c>
      <c r="F133" s="140">
        <f t="shared" si="6"/>
        <v>0</v>
      </c>
      <c r="G133" s="140">
        <f t="shared" si="6"/>
        <v>0</v>
      </c>
    </row>
    <row r="134" spans="1:7" s="134" customFormat="1" ht="24.75" customHeight="1">
      <c r="A134" s="76"/>
      <c r="B134" s="131" t="s">
        <v>247</v>
      </c>
      <c r="C134" s="137"/>
      <c r="D134" s="133">
        <v>1500</v>
      </c>
      <c r="E134" s="140">
        <f t="shared" si="6"/>
        <v>1650</v>
      </c>
      <c r="F134" s="140">
        <f t="shared" si="6"/>
        <v>1815</v>
      </c>
      <c r="G134" s="140">
        <f t="shared" si="6"/>
        <v>1996.5</v>
      </c>
    </row>
    <row r="135" spans="1:7" s="134" customFormat="1" ht="24" customHeight="1">
      <c r="A135" s="76"/>
      <c r="B135" s="131" t="s">
        <v>248</v>
      </c>
      <c r="C135" s="137"/>
      <c r="D135" s="133">
        <v>0</v>
      </c>
      <c r="E135" s="140">
        <f t="shared" si="6"/>
        <v>0</v>
      </c>
      <c r="F135" s="140">
        <f t="shared" si="6"/>
        <v>0</v>
      </c>
      <c r="G135" s="140">
        <f t="shared" si="6"/>
        <v>0</v>
      </c>
    </row>
    <row r="136" spans="1:7" s="134" customFormat="1" ht="36.75" customHeight="1">
      <c r="A136" s="76"/>
      <c r="B136" s="131" t="s">
        <v>249</v>
      </c>
      <c r="C136" s="137"/>
      <c r="D136" s="133">
        <v>0</v>
      </c>
      <c r="E136" s="140">
        <f t="shared" si="6"/>
        <v>0</v>
      </c>
      <c r="F136" s="140">
        <f t="shared" si="6"/>
        <v>0</v>
      </c>
      <c r="G136" s="140">
        <f t="shared" si="6"/>
        <v>0</v>
      </c>
    </row>
    <row r="137" spans="1:7" s="128" customFormat="1" ht="24.75" customHeight="1" thickBot="1">
      <c r="A137" s="77"/>
      <c r="B137" s="156" t="s">
        <v>250</v>
      </c>
      <c r="C137" s="157"/>
      <c r="D137" s="158">
        <v>0</v>
      </c>
      <c r="E137" s="140">
        <f t="shared" si="6"/>
        <v>0</v>
      </c>
      <c r="F137" s="140">
        <f t="shared" si="6"/>
        <v>0</v>
      </c>
      <c r="G137" s="140">
        <f t="shared" si="6"/>
        <v>0</v>
      </c>
    </row>
    <row r="138" spans="1:7" ht="30.75" customHeight="1" thickBot="1">
      <c r="A138" s="78"/>
      <c r="B138" s="118" t="s">
        <v>251</v>
      </c>
      <c r="C138" s="159"/>
      <c r="D138" s="160">
        <f>D139</f>
        <v>10000</v>
      </c>
      <c r="E138" s="140">
        <f t="shared" si="6"/>
        <v>11000</v>
      </c>
      <c r="F138" s="140">
        <f t="shared" si="6"/>
        <v>12100</v>
      </c>
      <c r="G138" s="140">
        <f t="shared" si="6"/>
        <v>13310</v>
      </c>
    </row>
    <row r="139" spans="1:7" s="128" customFormat="1" ht="20.25" customHeight="1">
      <c r="A139" s="79"/>
      <c r="B139" s="161" t="s">
        <v>252</v>
      </c>
      <c r="C139" s="162"/>
      <c r="D139" s="163">
        <f>D140+D152+D181</f>
        <v>10000</v>
      </c>
      <c r="E139" s="140">
        <f t="shared" si="6"/>
        <v>11000</v>
      </c>
      <c r="F139" s="140">
        <f t="shared" si="6"/>
        <v>12100</v>
      </c>
      <c r="G139" s="140">
        <f t="shared" si="6"/>
        <v>13310</v>
      </c>
    </row>
    <row r="140" spans="1:7" s="128" customFormat="1" ht="20.25" customHeight="1">
      <c r="A140" s="76"/>
      <c r="B140" s="125" t="s">
        <v>253</v>
      </c>
      <c r="C140" s="137"/>
      <c r="D140" s="127">
        <f>D141+D142+D143+D144+D145+D146+D147+D148+D149+D150+D151</f>
        <v>0</v>
      </c>
      <c r="E140" s="140">
        <f t="shared" si="6"/>
        <v>0</v>
      </c>
      <c r="F140" s="140">
        <f t="shared" si="6"/>
        <v>0</v>
      </c>
      <c r="G140" s="140">
        <f t="shared" si="6"/>
        <v>0</v>
      </c>
    </row>
    <row r="141" spans="1:7" s="106" customFormat="1" ht="20.25" customHeight="1">
      <c r="A141" s="76"/>
      <c r="B141" s="129" t="s">
        <v>254</v>
      </c>
      <c r="C141" s="137"/>
      <c r="D141" s="130">
        <v>0</v>
      </c>
      <c r="E141" s="140">
        <f t="shared" si="6"/>
        <v>0</v>
      </c>
      <c r="F141" s="140">
        <f t="shared" si="6"/>
        <v>0</v>
      </c>
      <c r="G141" s="140">
        <f t="shared" si="6"/>
        <v>0</v>
      </c>
    </row>
    <row r="142" spans="1:7" s="128" customFormat="1" ht="20.25" customHeight="1">
      <c r="A142" s="76"/>
      <c r="B142" s="129" t="s">
        <v>255</v>
      </c>
      <c r="C142" s="137"/>
      <c r="D142" s="130">
        <v>0</v>
      </c>
      <c r="E142" s="140">
        <f t="shared" si="6"/>
        <v>0</v>
      </c>
      <c r="F142" s="140">
        <f t="shared" si="6"/>
        <v>0</v>
      </c>
      <c r="G142" s="140">
        <f t="shared" si="6"/>
        <v>0</v>
      </c>
    </row>
    <row r="143" spans="1:7" s="106" customFormat="1" ht="30.75" customHeight="1">
      <c r="A143" s="76"/>
      <c r="B143" s="129" t="s">
        <v>256</v>
      </c>
      <c r="C143" s="137"/>
      <c r="D143" s="130">
        <v>0</v>
      </c>
      <c r="E143" s="140">
        <f t="shared" si="6"/>
        <v>0</v>
      </c>
      <c r="F143" s="140">
        <f t="shared" si="6"/>
        <v>0</v>
      </c>
      <c r="G143" s="140">
        <f t="shared" si="6"/>
        <v>0</v>
      </c>
    </row>
    <row r="144" spans="1:7" s="106" customFormat="1" ht="20.25" customHeight="1">
      <c r="A144" s="76"/>
      <c r="B144" s="129" t="s">
        <v>257</v>
      </c>
      <c r="C144" s="137"/>
      <c r="D144" s="130">
        <v>0</v>
      </c>
      <c r="E144" s="140">
        <f t="shared" si="6"/>
        <v>0</v>
      </c>
      <c r="F144" s="140">
        <f t="shared" si="6"/>
        <v>0</v>
      </c>
      <c r="G144" s="140">
        <f t="shared" si="6"/>
        <v>0</v>
      </c>
    </row>
    <row r="145" spans="1:7" s="128" customFormat="1" ht="20.25" customHeight="1">
      <c r="A145" s="76"/>
      <c r="B145" s="129" t="s">
        <v>258</v>
      </c>
      <c r="C145" s="137"/>
      <c r="D145" s="130">
        <v>0</v>
      </c>
      <c r="E145" s="140">
        <f t="shared" si="6"/>
        <v>0</v>
      </c>
      <c r="F145" s="140">
        <f t="shared" si="6"/>
        <v>0</v>
      </c>
      <c r="G145" s="140">
        <f t="shared" si="6"/>
        <v>0</v>
      </c>
    </row>
    <row r="146" spans="1:7" s="128" customFormat="1" ht="30.75" customHeight="1">
      <c r="A146" s="76"/>
      <c r="B146" s="129" t="s">
        <v>259</v>
      </c>
      <c r="C146" s="137"/>
      <c r="D146" s="130">
        <v>0</v>
      </c>
      <c r="E146" s="140">
        <f t="shared" si="6"/>
        <v>0</v>
      </c>
      <c r="F146" s="140">
        <f t="shared" si="6"/>
        <v>0</v>
      </c>
      <c r="G146" s="140">
        <f t="shared" si="6"/>
        <v>0</v>
      </c>
    </row>
    <row r="147" spans="1:7" s="106" customFormat="1" ht="20.25" customHeight="1">
      <c r="A147" s="76"/>
      <c r="B147" s="129" t="s">
        <v>260</v>
      </c>
      <c r="C147" s="137"/>
      <c r="D147" s="130">
        <v>0</v>
      </c>
      <c r="E147" s="140">
        <f t="shared" ref="E147:G210" si="7">D147*10%+D147</f>
        <v>0</v>
      </c>
      <c r="F147" s="140">
        <f t="shared" si="7"/>
        <v>0</v>
      </c>
      <c r="G147" s="140">
        <f t="shared" si="7"/>
        <v>0</v>
      </c>
    </row>
    <row r="148" spans="1:7" s="128" customFormat="1" ht="33.75" customHeight="1">
      <c r="A148" s="76"/>
      <c r="B148" s="129" t="s">
        <v>261</v>
      </c>
      <c r="C148" s="137"/>
      <c r="D148" s="130">
        <v>0</v>
      </c>
      <c r="E148" s="140">
        <f t="shared" si="7"/>
        <v>0</v>
      </c>
      <c r="F148" s="140">
        <f t="shared" si="7"/>
        <v>0</v>
      </c>
      <c r="G148" s="140">
        <f t="shared" si="7"/>
        <v>0</v>
      </c>
    </row>
    <row r="149" spans="1:7" s="128" customFormat="1" ht="20.25" customHeight="1">
      <c r="A149" s="76"/>
      <c r="B149" s="129" t="s">
        <v>262</v>
      </c>
      <c r="C149" s="136"/>
      <c r="D149" s="130">
        <v>0</v>
      </c>
      <c r="E149" s="140">
        <f t="shared" si="7"/>
        <v>0</v>
      </c>
      <c r="F149" s="140">
        <f t="shared" si="7"/>
        <v>0</v>
      </c>
      <c r="G149" s="140">
        <f t="shared" si="7"/>
        <v>0</v>
      </c>
    </row>
    <row r="150" spans="1:7" s="128" customFormat="1" ht="20.25" customHeight="1">
      <c r="A150" s="76"/>
      <c r="B150" s="129" t="s">
        <v>263</v>
      </c>
      <c r="C150" s="137"/>
      <c r="D150" s="130">
        <v>0</v>
      </c>
      <c r="E150" s="140">
        <f t="shared" si="7"/>
        <v>0</v>
      </c>
      <c r="F150" s="140">
        <f t="shared" si="7"/>
        <v>0</v>
      </c>
      <c r="G150" s="140">
        <f t="shared" si="7"/>
        <v>0</v>
      </c>
    </row>
    <row r="151" spans="1:7" s="128" customFormat="1" ht="20.25" customHeight="1">
      <c r="A151" s="76"/>
      <c r="B151" s="129" t="s">
        <v>264</v>
      </c>
      <c r="C151" s="137"/>
      <c r="D151" s="130">
        <v>0</v>
      </c>
      <c r="E151" s="140">
        <f t="shared" si="7"/>
        <v>0</v>
      </c>
      <c r="F151" s="140">
        <f t="shared" si="7"/>
        <v>0</v>
      </c>
      <c r="G151" s="140">
        <f t="shared" si="7"/>
        <v>0</v>
      </c>
    </row>
    <row r="152" spans="1:7" s="128" customFormat="1" ht="20.25" customHeight="1">
      <c r="A152" s="76"/>
      <c r="B152" s="125" t="s">
        <v>265</v>
      </c>
      <c r="C152" s="138"/>
      <c r="D152" s="127">
        <f>D153+D160</f>
        <v>10000</v>
      </c>
      <c r="E152" s="140">
        <f t="shared" si="7"/>
        <v>11000</v>
      </c>
      <c r="F152" s="140">
        <f t="shared" si="7"/>
        <v>12100</v>
      </c>
      <c r="G152" s="140">
        <f t="shared" si="7"/>
        <v>13310</v>
      </c>
    </row>
    <row r="153" spans="1:7" s="128" customFormat="1" ht="20.25" customHeight="1">
      <c r="A153" s="76"/>
      <c r="B153" s="129" t="s">
        <v>266</v>
      </c>
      <c r="C153" s="136"/>
      <c r="D153" s="130">
        <f>D154+D155+D156+D157+D158+D159</f>
        <v>0</v>
      </c>
      <c r="E153" s="140">
        <f t="shared" si="7"/>
        <v>0</v>
      </c>
      <c r="F153" s="140">
        <f t="shared" si="7"/>
        <v>0</v>
      </c>
      <c r="G153" s="140">
        <f t="shared" si="7"/>
        <v>0</v>
      </c>
    </row>
    <row r="154" spans="1:7" s="106" customFormat="1" ht="20.25" customHeight="1">
      <c r="A154" s="76"/>
      <c r="B154" s="164" t="s">
        <v>267</v>
      </c>
      <c r="C154" s="136"/>
      <c r="D154" s="133">
        <v>0</v>
      </c>
      <c r="E154" s="140">
        <f t="shared" si="7"/>
        <v>0</v>
      </c>
      <c r="F154" s="140">
        <f t="shared" si="7"/>
        <v>0</v>
      </c>
      <c r="G154" s="140">
        <f t="shared" si="7"/>
        <v>0</v>
      </c>
    </row>
    <row r="155" spans="1:7" s="106" customFormat="1" ht="20.25" customHeight="1">
      <c r="A155" s="76"/>
      <c r="B155" s="164" t="s">
        <v>268</v>
      </c>
      <c r="C155" s="136"/>
      <c r="D155" s="133">
        <v>0</v>
      </c>
      <c r="E155" s="140">
        <f t="shared" si="7"/>
        <v>0</v>
      </c>
      <c r="F155" s="140">
        <f t="shared" si="7"/>
        <v>0</v>
      </c>
      <c r="G155" s="140">
        <f t="shared" si="7"/>
        <v>0</v>
      </c>
    </row>
    <row r="156" spans="1:7" s="134" customFormat="1" ht="20.25" customHeight="1">
      <c r="A156" s="76"/>
      <c r="B156" s="164" t="s">
        <v>269</v>
      </c>
      <c r="C156" s="136"/>
      <c r="D156" s="133">
        <v>0</v>
      </c>
      <c r="E156" s="140">
        <f t="shared" si="7"/>
        <v>0</v>
      </c>
      <c r="F156" s="140">
        <f t="shared" si="7"/>
        <v>0</v>
      </c>
      <c r="G156" s="140">
        <f t="shared" si="7"/>
        <v>0</v>
      </c>
    </row>
    <row r="157" spans="1:7" s="134" customFormat="1" ht="25.5" customHeight="1">
      <c r="A157" s="76"/>
      <c r="B157" s="164" t="s">
        <v>270</v>
      </c>
      <c r="C157" s="153"/>
      <c r="D157" s="133">
        <v>0</v>
      </c>
      <c r="E157" s="140">
        <f t="shared" si="7"/>
        <v>0</v>
      </c>
      <c r="F157" s="140">
        <f t="shared" si="7"/>
        <v>0</v>
      </c>
      <c r="G157" s="140">
        <f t="shared" si="7"/>
        <v>0</v>
      </c>
    </row>
    <row r="158" spans="1:7" s="106" customFormat="1" ht="28.5" customHeight="1">
      <c r="A158" s="76"/>
      <c r="B158" s="164" t="s">
        <v>271</v>
      </c>
      <c r="C158" s="138"/>
      <c r="D158" s="133">
        <v>0</v>
      </c>
      <c r="E158" s="140">
        <f t="shared" si="7"/>
        <v>0</v>
      </c>
      <c r="F158" s="140">
        <f t="shared" si="7"/>
        <v>0</v>
      </c>
      <c r="G158" s="140">
        <f t="shared" si="7"/>
        <v>0</v>
      </c>
    </row>
    <row r="159" spans="1:7" s="134" customFormat="1" ht="20.25" customHeight="1">
      <c r="A159" s="76"/>
      <c r="B159" s="164" t="s">
        <v>272</v>
      </c>
      <c r="C159" s="138"/>
      <c r="D159" s="133">
        <v>0</v>
      </c>
      <c r="E159" s="140">
        <f t="shared" si="7"/>
        <v>0</v>
      </c>
      <c r="F159" s="140">
        <f t="shared" si="7"/>
        <v>0</v>
      </c>
      <c r="G159" s="140">
        <f t="shared" si="7"/>
        <v>0</v>
      </c>
    </row>
    <row r="160" spans="1:7" s="128" customFormat="1" ht="20.25" customHeight="1">
      <c r="A160" s="76"/>
      <c r="B160" s="129" t="s">
        <v>273</v>
      </c>
      <c r="C160" s="136"/>
      <c r="D160" s="130">
        <f>D161+D162+D163+D164+D165+D166+D167+D168+D169+D170+D171+D172+D173+D174+D175+D176+D177+D178+D179+D180</f>
        <v>10000</v>
      </c>
      <c r="E160" s="140">
        <f t="shared" si="7"/>
        <v>11000</v>
      </c>
      <c r="F160" s="140">
        <f t="shared" si="7"/>
        <v>12100</v>
      </c>
      <c r="G160" s="140">
        <f t="shared" si="7"/>
        <v>13310</v>
      </c>
    </row>
    <row r="161" spans="1:7" s="134" customFormat="1" ht="20.25" customHeight="1">
      <c r="A161" s="76"/>
      <c r="B161" s="165" t="s">
        <v>274</v>
      </c>
      <c r="C161" s="136"/>
      <c r="D161" s="147">
        <v>0</v>
      </c>
      <c r="E161" s="140">
        <f t="shared" si="7"/>
        <v>0</v>
      </c>
      <c r="F161" s="140">
        <f t="shared" si="7"/>
        <v>0</v>
      </c>
      <c r="G161" s="140">
        <f t="shared" si="7"/>
        <v>0</v>
      </c>
    </row>
    <row r="162" spans="1:7" s="106" customFormat="1" ht="20.25" customHeight="1">
      <c r="A162" s="76"/>
      <c r="B162" s="165" t="s">
        <v>275</v>
      </c>
      <c r="C162" s="138"/>
      <c r="D162" s="147">
        <v>0</v>
      </c>
      <c r="E162" s="140">
        <f t="shared" si="7"/>
        <v>0</v>
      </c>
      <c r="F162" s="140">
        <f t="shared" si="7"/>
        <v>0</v>
      </c>
      <c r="G162" s="140">
        <f t="shared" si="7"/>
        <v>0</v>
      </c>
    </row>
    <row r="163" spans="1:7" s="134" customFormat="1" ht="30.75" customHeight="1">
      <c r="A163" s="76"/>
      <c r="B163" s="165" t="s">
        <v>276</v>
      </c>
      <c r="C163" s="138"/>
      <c r="D163" s="147">
        <v>5370</v>
      </c>
      <c r="E163" s="140">
        <f t="shared" si="7"/>
        <v>5907</v>
      </c>
      <c r="F163" s="140">
        <f t="shared" si="7"/>
        <v>6497.7</v>
      </c>
      <c r="G163" s="140">
        <f t="shared" si="7"/>
        <v>7147.4699999999993</v>
      </c>
    </row>
    <row r="164" spans="1:7" s="106" customFormat="1" ht="30.75" customHeight="1">
      <c r="A164" s="76"/>
      <c r="B164" s="165" t="s">
        <v>277</v>
      </c>
      <c r="C164" s="138"/>
      <c r="D164" s="147">
        <v>0</v>
      </c>
      <c r="E164" s="140">
        <f t="shared" si="7"/>
        <v>0</v>
      </c>
      <c r="F164" s="140">
        <f t="shared" si="7"/>
        <v>0</v>
      </c>
      <c r="G164" s="140">
        <f t="shared" si="7"/>
        <v>0</v>
      </c>
    </row>
    <row r="165" spans="1:7" s="134" customFormat="1" ht="20.25" customHeight="1">
      <c r="A165" s="76"/>
      <c r="B165" s="165" t="s">
        <v>278</v>
      </c>
      <c r="C165" s="138"/>
      <c r="D165" s="147">
        <v>3600</v>
      </c>
      <c r="E165" s="140">
        <f t="shared" si="7"/>
        <v>3960</v>
      </c>
      <c r="F165" s="140">
        <f t="shared" si="7"/>
        <v>4356</v>
      </c>
      <c r="G165" s="140">
        <f t="shared" si="7"/>
        <v>4791.6000000000004</v>
      </c>
    </row>
    <row r="166" spans="1:7" s="106" customFormat="1" ht="20.25" customHeight="1">
      <c r="A166" s="76"/>
      <c r="B166" s="165" t="s">
        <v>279</v>
      </c>
      <c r="C166" s="138"/>
      <c r="D166" s="147">
        <v>0</v>
      </c>
      <c r="E166" s="140">
        <f t="shared" si="7"/>
        <v>0</v>
      </c>
      <c r="F166" s="140">
        <f t="shared" si="7"/>
        <v>0</v>
      </c>
      <c r="G166" s="140">
        <f t="shared" si="7"/>
        <v>0</v>
      </c>
    </row>
    <row r="167" spans="1:7" s="106" customFormat="1" ht="30.75" customHeight="1">
      <c r="A167" s="76"/>
      <c r="B167" s="165" t="s">
        <v>280</v>
      </c>
      <c r="C167" s="138"/>
      <c r="D167" s="147">
        <v>0</v>
      </c>
      <c r="E167" s="140">
        <f t="shared" si="7"/>
        <v>0</v>
      </c>
      <c r="F167" s="140">
        <f t="shared" si="7"/>
        <v>0</v>
      </c>
      <c r="G167" s="140">
        <f t="shared" si="7"/>
        <v>0</v>
      </c>
    </row>
    <row r="168" spans="1:7" s="106" customFormat="1" ht="20.25" customHeight="1">
      <c r="A168" s="76"/>
      <c r="B168" s="165" t="s">
        <v>281</v>
      </c>
      <c r="C168" s="138"/>
      <c r="D168" s="147">
        <v>0</v>
      </c>
      <c r="E168" s="140">
        <f t="shared" si="7"/>
        <v>0</v>
      </c>
      <c r="F168" s="140">
        <f t="shared" si="7"/>
        <v>0</v>
      </c>
      <c r="G168" s="140">
        <f t="shared" si="7"/>
        <v>0</v>
      </c>
    </row>
    <row r="169" spans="1:7" s="106" customFormat="1" ht="20.25" customHeight="1">
      <c r="A169" s="76"/>
      <c r="B169" s="165" t="s">
        <v>282</v>
      </c>
      <c r="C169" s="138"/>
      <c r="D169" s="147">
        <v>0</v>
      </c>
      <c r="E169" s="140">
        <f t="shared" si="7"/>
        <v>0</v>
      </c>
      <c r="F169" s="140">
        <f t="shared" si="7"/>
        <v>0</v>
      </c>
      <c r="G169" s="140">
        <f t="shared" si="7"/>
        <v>0</v>
      </c>
    </row>
    <row r="170" spans="1:7" s="106" customFormat="1" ht="20.25" customHeight="1">
      <c r="A170" s="76"/>
      <c r="B170" s="165" t="s">
        <v>283</v>
      </c>
      <c r="C170" s="138"/>
      <c r="D170" s="147">
        <v>0</v>
      </c>
      <c r="E170" s="140">
        <f t="shared" si="7"/>
        <v>0</v>
      </c>
      <c r="F170" s="140">
        <f t="shared" si="7"/>
        <v>0</v>
      </c>
      <c r="G170" s="140">
        <f t="shared" si="7"/>
        <v>0</v>
      </c>
    </row>
    <row r="171" spans="1:7" s="106" customFormat="1" ht="20.25" customHeight="1">
      <c r="A171" s="76"/>
      <c r="B171" s="165" t="s">
        <v>284</v>
      </c>
      <c r="C171" s="138"/>
      <c r="D171" s="147">
        <v>0</v>
      </c>
      <c r="E171" s="140">
        <f t="shared" si="7"/>
        <v>0</v>
      </c>
      <c r="F171" s="140">
        <f t="shared" si="7"/>
        <v>0</v>
      </c>
      <c r="G171" s="140">
        <f t="shared" si="7"/>
        <v>0</v>
      </c>
    </row>
    <row r="172" spans="1:7" s="106" customFormat="1" ht="20.25" customHeight="1">
      <c r="A172" s="76"/>
      <c r="B172" s="165" t="s">
        <v>285</v>
      </c>
      <c r="C172" s="138"/>
      <c r="D172" s="147">
        <v>0</v>
      </c>
      <c r="E172" s="140">
        <f t="shared" si="7"/>
        <v>0</v>
      </c>
      <c r="F172" s="140">
        <f t="shared" si="7"/>
        <v>0</v>
      </c>
      <c r="G172" s="140">
        <f t="shared" si="7"/>
        <v>0</v>
      </c>
    </row>
    <row r="173" spans="1:7" s="106" customFormat="1" ht="20.25" customHeight="1">
      <c r="A173" s="76"/>
      <c r="B173" s="165" t="s">
        <v>286</v>
      </c>
      <c r="C173" s="138"/>
      <c r="D173" s="147">
        <v>0</v>
      </c>
      <c r="E173" s="140">
        <f t="shared" si="7"/>
        <v>0</v>
      </c>
      <c r="F173" s="140">
        <f t="shared" si="7"/>
        <v>0</v>
      </c>
      <c r="G173" s="140">
        <f t="shared" si="7"/>
        <v>0</v>
      </c>
    </row>
    <row r="174" spans="1:7" s="134" customFormat="1" ht="20.25" customHeight="1">
      <c r="A174" s="76"/>
      <c r="B174" s="165" t="s">
        <v>287</v>
      </c>
      <c r="C174" s="138"/>
      <c r="D174" s="147">
        <v>0</v>
      </c>
      <c r="E174" s="140">
        <f t="shared" si="7"/>
        <v>0</v>
      </c>
      <c r="F174" s="140">
        <f t="shared" si="7"/>
        <v>0</v>
      </c>
      <c r="G174" s="140">
        <f t="shared" si="7"/>
        <v>0</v>
      </c>
    </row>
    <row r="175" spans="1:7" s="106" customFormat="1" ht="20.25" customHeight="1">
      <c r="A175" s="76"/>
      <c r="B175" s="165" t="s">
        <v>288</v>
      </c>
      <c r="C175" s="153"/>
      <c r="D175" s="147">
        <v>0</v>
      </c>
      <c r="E175" s="140">
        <f t="shared" si="7"/>
        <v>0</v>
      </c>
      <c r="F175" s="140">
        <f t="shared" si="7"/>
        <v>0</v>
      </c>
      <c r="G175" s="140">
        <f t="shared" si="7"/>
        <v>0</v>
      </c>
    </row>
    <row r="176" spans="1:7" s="106" customFormat="1" ht="20.25" customHeight="1">
      <c r="A176" s="76"/>
      <c r="B176" s="165" t="s">
        <v>289</v>
      </c>
      <c r="C176" s="138"/>
      <c r="D176" s="147">
        <v>0</v>
      </c>
      <c r="E176" s="140">
        <f t="shared" si="7"/>
        <v>0</v>
      </c>
      <c r="F176" s="140">
        <f t="shared" si="7"/>
        <v>0</v>
      </c>
      <c r="G176" s="140">
        <f t="shared" si="7"/>
        <v>0</v>
      </c>
    </row>
    <row r="177" spans="1:7" s="106" customFormat="1" ht="20.25" customHeight="1">
      <c r="A177" s="76"/>
      <c r="B177" s="165" t="s">
        <v>290</v>
      </c>
      <c r="C177" s="138"/>
      <c r="D177" s="147">
        <v>0</v>
      </c>
      <c r="E177" s="140">
        <f t="shared" si="7"/>
        <v>0</v>
      </c>
      <c r="F177" s="140">
        <f t="shared" si="7"/>
        <v>0</v>
      </c>
      <c r="G177" s="140">
        <f t="shared" si="7"/>
        <v>0</v>
      </c>
    </row>
    <row r="178" spans="1:7" s="106" customFormat="1" ht="30.75" customHeight="1">
      <c r="A178" s="76"/>
      <c r="B178" s="166" t="s">
        <v>291</v>
      </c>
      <c r="C178" s="138"/>
      <c r="D178" s="147">
        <v>0</v>
      </c>
      <c r="E178" s="140">
        <f t="shared" si="7"/>
        <v>0</v>
      </c>
      <c r="F178" s="140">
        <f t="shared" si="7"/>
        <v>0</v>
      </c>
      <c r="G178" s="140">
        <f t="shared" si="7"/>
        <v>0</v>
      </c>
    </row>
    <row r="179" spans="1:7" s="106" customFormat="1" ht="20.25" customHeight="1">
      <c r="A179" s="76"/>
      <c r="B179" s="165" t="s">
        <v>292</v>
      </c>
      <c r="C179" s="138"/>
      <c r="D179" s="147">
        <v>0</v>
      </c>
      <c r="E179" s="140">
        <f t="shared" si="7"/>
        <v>0</v>
      </c>
      <c r="F179" s="140">
        <f t="shared" si="7"/>
        <v>0</v>
      </c>
      <c r="G179" s="140">
        <f t="shared" si="7"/>
        <v>0</v>
      </c>
    </row>
    <row r="180" spans="1:7" s="134" customFormat="1" ht="30.75" customHeight="1">
      <c r="A180" s="76"/>
      <c r="B180" s="165" t="s">
        <v>293</v>
      </c>
      <c r="C180" s="138"/>
      <c r="D180" s="147">
        <v>1030</v>
      </c>
      <c r="E180" s="140">
        <f t="shared" si="7"/>
        <v>1133</v>
      </c>
      <c r="F180" s="140">
        <f t="shared" si="7"/>
        <v>1246.3</v>
      </c>
      <c r="G180" s="140">
        <f t="shared" si="7"/>
        <v>1370.9299999999998</v>
      </c>
    </row>
    <row r="181" spans="1:7" s="106" customFormat="1" ht="20.25" customHeight="1">
      <c r="A181" s="76"/>
      <c r="B181" s="125" t="s">
        <v>294</v>
      </c>
      <c r="C181" s="138"/>
      <c r="D181" s="127">
        <f>D182</f>
        <v>0</v>
      </c>
      <c r="E181" s="140">
        <f t="shared" si="7"/>
        <v>0</v>
      </c>
      <c r="F181" s="140">
        <f t="shared" si="7"/>
        <v>0</v>
      </c>
      <c r="G181" s="140">
        <f t="shared" si="7"/>
        <v>0</v>
      </c>
    </row>
    <row r="182" spans="1:7" s="106" customFormat="1" ht="20.25" customHeight="1">
      <c r="A182" s="76"/>
      <c r="B182" s="129" t="s">
        <v>295</v>
      </c>
      <c r="C182" s="138"/>
      <c r="D182" s="130">
        <f>D183</f>
        <v>0</v>
      </c>
      <c r="E182" s="140">
        <f t="shared" si="7"/>
        <v>0</v>
      </c>
      <c r="F182" s="140">
        <f t="shared" si="7"/>
        <v>0</v>
      </c>
      <c r="G182" s="140">
        <f t="shared" si="7"/>
        <v>0</v>
      </c>
    </row>
    <row r="183" spans="1:7" s="106" customFormat="1" ht="20.25" customHeight="1">
      <c r="A183" s="76"/>
      <c r="B183" s="129" t="s">
        <v>296</v>
      </c>
      <c r="C183" s="138"/>
      <c r="D183" s="133">
        <f>D184+D185</f>
        <v>0</v>
      </c>
      <c r="E183" s="140">
        <f t="shared" si="7"/>
        <v>0</v>
      </c>
      <c r="F183" s="140">
        <f t="shared" si="7"/>
        <v>0</v>
      </c>
      <c r="G183" s="140">
        <f t="shared" si="7"/>
        <v>0</v>
      </c>
    </row>
    <row r="184" spans="1:7" s="106" customFormat="1" ht="20.25" customHeight="1">
      <c r="A184" s="76"/>
      <c r="B184" s="165" t="s">
        <v>297</v>
      </c>
      <c r="C184" s="138"/>
      <c r="D184" s="133">
        <f t="shared" ref="D184:D233" si="8">D185+D186</f>
        <v>0</v>
      </c>
      <c r="E184" s="140">
        <f t="shared" si="7"/>
        <v>0</v>
      </c>
      <c r="F184" s="140">
        <f t="shared" si="7"/>
        <v>0</v>
      </c>
      <c r="G184" s="140">
        <f t="shared" si="7"/>
        <v>0</v>
      </c>
    </row>
    <row r="185" spans="1:7" s="106" customFormat="1" ht="20.25" customHeight="1">
      <c r="A185" s="76"/>
      <c r="B185" s="165" t="s">
        <v>298</v>
      </c>
      <c r="C185" s="138"/>
      <c r="D185" s="133">
        <f t="shared" si="8"/>
        <v>0</v>
      </c>
      <c r="E185" s="140">
        <f t="shared" si="7"/>
        <v>0</v>
      </c>
      <c r="F185" s="140">
        <f t="shared" si="7"/>
        <v>0</v>
      </c>
      <c r="G185" s="140">
        <f t="shared" si="7"/>
        <v>0</v>
      </c>
    </row>
    <row r="186" spans="1:7" s="106" customFormat="1" ht="30.75" customHeight="1">
      <c r="A186" s="76"/>
      <c r="B186" s="167" t="s">
        <v>299</v>
      </c>
      <c r="C186" s="138"/>
      <c r="D186" s="133">
        <f t="shared" si="8"/>
        <v>0</v>
      </c>
      <c r="E186" s="140">
        <f t="shared" si="7"/>
        <v>0</v>
      </c>
      <c r="F186" s="140">
        <f t="shared" si="7"/>
        <v>0</v>
      </c>
      <c r="G186" s="140">
        <f t="shared" si="7"/>
        <v>0</v>
      </c>
    </row>
    <row r="187" spans="1:7" s="106" customFormat="1" ht="30.75" customHeight="1">
      <c r="A187" s="76"/>
      <c r="B187" s="125" t="s">
        <v>300</v>
      </c>
      <c r="C187" s="138"/>
      <c r="D187" s="133">
        <f t="shared" si="8"/>
        <v>0</v>
      </c>
      <c r="E187" s="140">
        <f t="shared" si="7"/>
        <v>0</v>
      </c>
      <c r="F187" s="140">
        <f t="shared" si="7"/>
        <v>0</v>
      </c>
      <c r="G187" s="140">
        <f t="shared" si="7"/>
        <v>0</v>
      </c>
    </row>
    <row r="188" spans="1:7" s="106" customFormat="1" ht="30.75" customHeight="1">
      <c r="A188" s="76"/>
      <c r="B188" s="125" t="s">
        <v>301</v>
      </c>
      <c r="C188" s="138"/>
      <c r="D188" s="133">
        <f t="shared" si="8"/>
        <v>0</v>
      </c>
      <c r="E188" s="140">
        <f t="shared" si="7"/>
        <v>0</v>
      </c>
      <c r="F188" s="140">
        <f t="shared" si="7"/>
        <v>0</v>
      </c>
      <c r="G188" s="140">
        <f t="shared" si="7"/>
        <v>0</v>
      </c>
    </row>
    <row r="189" spans="1:7" s="106" customFormat="1" ht="30.75" customHeight="1">
      <c r="A189" s="76"/>
      <c r="B189" s="129" t="s">
        <v>302</v>
      </c>
      <c r="C189" s="138"/>
      <c r="D189" s="133">
        <f t="shared" si="8"/>
        <v>0</v>
      </c>
      <c r="E189" s="140">
        <f t="shared" si="7"/>
        <v>0</v>
      </c>
      <c r="F189" s="140">
        <f t="shared" si="7"/>
        <v>0</v>
      </c>
      <c r="G189" s="140">
        <f t="shared" si="7"/>
        <v>0</v>
      </c>
    </row>
    <row r="190" spans="1:7" s="106" customFormat="1" ht="20.25" customHeight="1">
      <c r="A190" s="76"/>
      <c r="B190" s="129" t="s">
        <v>303</v>
      </c>
      <c r="C190" s="136"/>
      <c r="D190" s="133">
        <f t="shared" si="8"/>
        <v>0</v>
      </c>
      <c r="E190" s="140">
        <f t="shared" si="7"/>
        <v>0</v>
      </c>
      <c r="F190" s="140">
        <f t="shared" si="7"/>
        <v>0</v>
      </c>
      <c r="G190" s="140">
        <f t="shared" si="7"/>
        <v>0</v>
      </c>
    </row>
    <row r="191" spans="1:7" s="106" customFormat="1" ht="20.25" customHeight="1">
      <c r="A191" s="76"/>
      <c r="B191" s="129" t="s">
        <v>304</v>
      </c>
      <c r="C191" s="136"/>
      <c r="D191" s="133">
        <f t="shared" si="8"/>
        <v>0</v>
      </c>
      <c r="E191" s="140">
        <f t="shared" si="7"/>
        <v>0</v>
      </c>
      <c r="F191" s="140">
        <f t="shared" si="7"/>
        <v>0</v>
      </c>
      <c r="G191" s="140">
        <f t="shared" si="7"/>
        <v>0</v>
      </c>
    </row>
    <row r="192" spans="1:7" s="106" customFormat="1" ht="20.25" customHeight="1">
      <c r="A192" s="76"/>
      <c r="B192" s="129" t="s">
        <v>305</v>
      </c>
      <c r="C192" s="136"/>
      <c r="D192" s="133">
        <f t="shared" si="8"/>
        <v>0</v>
      </c>
      <c r="E192" s="140">
        <f t="shared" si="7"/>
        <v>0</v>
      </c>
      <c r="F192" s="140">
        <f t="shared" si="7"/>
        <v>0</v>
      </c>
      <c r="G192" s="140">
        <f t="shared" si="7"/>
        <v>0</v>
      </c>
    </row>
    <row r="193" spans="1:7" s="106" customFormat="1" ht="20.25" customHeight="1">
      <c r="A193" s="76"/>
      <c r="B193" s="167" t="s">
        <v>306</v>
      </c>
      <c r="C193" s="153"/>
      <c r="D193" s="133">
        <f t="shared" si="8"/>
        <v>0</v>
      </c>
      <c r="E193" s="140">
        <f t="shared" si="7"/>
        <v>0</v>
      </c>
      <c r="F193" s="140">
        <f t="shared" si="7"/>
        <v>0</v>
      </c>
      <c r="G193" s="140">
        <f t="shared" si="7"/>
        <v>0</v>
      </c>
    </row>
    <row r="194" spans="1:7" s="106" customFormat="1" ht="20.25" customHeight="1">
      <c r="A194" s="76"/>
      <c r="B194" s="167" t="s">
        <v>307</v>
      </c>
      <c r="C194" s="153"/>
      <c r="D194" s="133">
        <f t="shared" si="8"/>
        <v>0</v>
      </c>
      <c r="E194" s="140">
        <f t="shared" si="7"/>
        <v>0</v>
      </c>
      <c r="F194" s="140">
        <f t="shared" si="7"/>
        <v>0</v>
      </c>
      <c r="G194" s="140">
        <f t="shared" si="7"/>
        <v>0</v>
      </c>
    </row>
    <row r="195" spans="1:7" s="106" customFormat="1" ht="30.75" customHeight="1">
      <c r="A195" s="76"/>
      <c r="B195" s="125" t="s">
        <v>308</v>
      </c>
      <c r="C195" s="138"/>
      <c r="D195" s="133">
        <f t="shared" si="8"/>
        <v>0</v>
      </c>
      <c r="E195" s="140">
        <f t="shared" si="7"/>
        <v>0</v>
      </c>
      <c r="F195" s="140">
        <f t="shared" si="7"/>
        <v>0</v>
      </c>
      <c r="G195" s="140">
        <f t="shared" si="7"/>
        <v>0</v>
      </c>
    </row>
    <row r="196" spans="1:7" s="106" customFormat="1" ht="20.25" customHeight="1">
      <c r="A196" s="76"/>
      <c r="B196" s="125" t="s">
        <v>309</v>
      </c>
      <c r="C196" s="138"/>
      <c r="D196" s="133">
        <f t="shared" si="8"/>
        <v>0</v>
      </c>
      <c r="E196" s="140">
        <f t="shared" si="7"/>
        <v>0</v>
      </c>
      <c r="F196" s="140">
        <f t="shared" si="7"/>
        <v>0</v>
      </c>
      <c r="G196" s="140">
        <f t="shared" si="7"/>
        <v>0</v>
      </c>
    </row>
    <row r="197" spans="1:7" s="106" customFormat="1" ht="20.25" customHeight="1">
      <c r="A197" s="76"/>
      <c r="B197" s="125" t="s">
        <v>310</v>
      </c>
      <c r="C197" s="138"/>
      <c r="D197" s="133">
        <f t="shared" si="8"/>
        <v>0</v>
      </c>
      <c r="E197" s="140">
        <f t="shared" si="7"/>
        <v>0</v>
      </c>
      <c r="F197" s="140">
        <f t="shared" si="7"/>
        <v>0</v>
      </c>
      <c r="G197" s="140">
        <f t="shared" si="7"/>
        <v>0</v>
      </c>
    </row>
    <row r="198" spans="1:7" s="106" customFormat="1" ht="30.75" customHeight="1">
      <c r="A198" s="76"/>
      <c r="B198" s="129" t="s">
        <v>311</v>
      </c>
      <c r="C198" s="136"/>
      <c r="D198" s="133">
        <f t="shared" si="8"/>
        <v>0</v>
      </c>
      <c r="E198" s="140">
        <f t="shared" si="7"/>
        <v>0</v>
      </c>
      <c r="F198" s="140">
        <f t="shared" si="7"/>
        <v>0</v>
      </c>
      <c r="G198" s="140">
        <f t="shared" si="7"/>
        <v>0</v>
      </c>
    </row>
    <row r="199" spans="1:7" s="106" customFormat="1" ht="20.25" customHeight="1">
      <c r="A199" s="76"/>
      <c r="B199" s="129" t="s">
        <v>312</v>
      </c>
      <c r="C199" s="136"/>
      <c r="D199" s="133">
        <f t="shared" si="8"/>
        <v>0</v>
      </c>
      <c r="E199" s="140">
        <f t="shared" si="7"/>
        <v>0</v>
      </c>
      <c r="F199" s="140">
        <f t="shared" si="7"/>
        <v>0</v>
      </c>
      <c r="G199" s="140">
        <f t="shared" si="7"/>
        <v>0</v>
      </c>
    </row>
    <row r="200" spans="1:7" s="106" customFormat="1" ht="20.25" customHeight="1" thickBot="1">
      <c r="A200" s="77"/>
      <c r="B200" s="168" t="s">
        <v>313</v>
      </c>
      <c r="C200" s="169"/>
      <c r="D200" s="133">
        <f t="shared" si="8"/>
        <v>0</v>
      </c>
      <c r="E200" s="140">
        <f t="shared" si="7"/>
        <v>0</v>
      </c>
      <c r="F200" s="140">
        <f t="shared" si="7"/>
        <v>0</v>
      </c>
      <c r="G200" s="140">
        <f t="shared" si="7"/>
        <v>0</v>
      </c>
    </row>
    <row r="201" spans="1:7" s="106" customFormat="1" ht="30.75" customHeight="1" thickBot="1">
      <c r="A201" s="80"/>
      <c r="B201" s="170" t="s">
        <v>314</v>
      </c>
      <c r="C201" s="81"/>
      <c r="D201" s="133">
        <f t="shared" si="8"/>
        <v>0</v>
      </c>
      <c r="E201" s="140">
        <f t="shared" si="7"/>
        <v>0</v>
      </c>
      <c r="F201" s="140">
        <f t="shared" si="7"/>
        <v>0</v>
      </c>
      <c r="G201" s="140">
        <f t="shared" si="7"/>
        <v>0</v>
      </c>
    </row>
    <row r="202" spans="1:7" s="106" customFormat="1" ht="20.25" customHeight="1">
      <c r="A202" s="79"/>
      <c r="B202" s="161" t="s">
        <v>315</v>
      </c>
      <c r="C202" s="82"/>
      <c r="D202" s="133">
        <f t="shared" si="8"/>
        <v>0</v>
      </c>
      <c r="E202" s="140">
        <f t="shared" si="7"/>
        <v>0</v>
      </c>
      <c r="F202" s="140">
        <f t="shared" si="7"/>
        <v>0</v>
      </c>
      <c r="G202" s="140">
        <f t="shared" si="7"/>
        <v>0</v>
      </c>
    </row>
    <row r="203" spans="1:7" s="106" customFormat="1" ht="20.25" customHeight="1">
      <c r="A203" s="76"/>
      <c r="B203" s="125" t="s">
        <v>316</v>
      </c>
      <c r="C203" s="83"/>
      <c r="D203" s="133">
        <f t="shared" si="8"/>
        <v>0</v>
      </c>
      <c r="E203" s="140">
        <f t="shared" si="7"/>
        <v>0</v>
      </c>
      <c r="F203" s="140">
        <f t="shared" si="7"/>
        <v>0</v>
      </c>
      <c r="G203" s="140">
        <f t="shared" si="7"/>
        <v>0</v>
      </c>
    </row>
    <row r="204" spans="1:7" s="106" customFormat="1" ht="20.25" customHeight="1">
      <c r="A204" s="76"/>
      <c r="B204" s="125" t="s">
        <v>317</v>
      </c>
      <c r="C204" s="83"/>
      <c r="D204" s="133">
        <f t="shared" si="8"/>
        <v>0</v>
      </c>
      <c r="E204" s="140">
        <f t="shared" si="7"/>
        <v>0</v>
      </c>
      <c r="F204" s="140">
        <f t="shared" si="7"/>
        <v>0</v>
      </c>
      <c r="G204" s="140">
        <f t="shared" si="7"/>
        <v>0</v>
      </c>
    </row>
    <row r="205" spans="1:7" s="106" customFormat="1" ht="20.25" customHeight="1">
      <c r="A205" s="76"/>
      <c r="B205" s="125" t="s">
        <v>318</v>
      </c>
      <c r="C205" s="83"/>
      <c r="D205" s="133">
        <f t="shared" si="8"/>
        <v>0</v>
      </c>
      <c r="E205" s="140">
        <f t="shared" si="7"/>
        <v>0</v>
      </c>
      <c r="F205" s="140">
        <f t="shared" si="7"/>
        <v>0</v>
      </c>
      <c r="G205" s="140">
        <f t="shared" si="7"/>
        <v>0</v>
      </c>
    </row>
    <row r="206" spans="1:7" s="106" customFormat="1" ht="20.25" customHeight="1">
      <c r="A206" s="76"/>
      <c r="B206" s="125" t="s">
        <v>319</v>
      </c>
      <c r="C206" s="83"/>
      <c r="D206" s="133">
        <f t="shared" si="8"/>
        <v>0</v>
      </c>
      <c r="E206" s="140">
        <f t="shared" si="7"/>
        <v>0</v>
      </c>
      <c r="F206" s="140">
        <f t="shared" si="7"/>
        <v>0</v>
      </c>
      <c r="G206" s="140">
        <f t="shared" si="7"/>
        <v>0</v>
      </c>
    </row>
    <row r="207" spans="1:7" s="106" customFormat="1" ht="20.25" customHeight="1">
      <c r="A207" s="76"/>
      <c r="B207" s="125" t="s">
        <v>320</v>
      </c>
      <c r="C207" s="83"/>
      <c r="D207" s="133">
        <f t="shared" si="8"/>
        <v>0</v>
      </c>
      <c r="E207" s="140">
        <f t="shared" si="7"/>
        <v>0</v>
      </c>
      <c r="F207" s="140">
        <f t="shared" si="7"/>
        <v>0</v>
      </c>
      <c r="G207" s="140">
        <f t="shared" si="7"/>
        <v>0</v>
      </c>
    </row>
    <row r="208" spans="1:7" s="106" customFormat="1" ht="20.25" customHeight="1">
      <c r="A208" s="76"/>
      <c r="B208" s="125" t="s">
        <v>321</v>
      </c>
      <c r="C208" s="83"/>
      <c r="D208" s="133">
        <f t="shared" si="8"/>
        <v>0</v>
      </c>
      <c r="E208" s="140">
        <f t="shared" si="7"/>
        <v>0</v>
      </c>
      <c r="F208" s="140">
        <f t="shared" si="7"/>
        <v>0</v>
      </c>
      <c r="G208" s="140">
        <f t="shared" si="7"/>
        <v>0</v>
      </c>
    </row>
    <row r="209" spans="1:7" s="106" customFormat="1" ht="20.25" customHeight="1">
      <c r="A209" s="76"/>
      <c r="B209" s="167" t="s">
        <v>322</v>
      </c>
      <c r="C209" s="84"/>
      <c r="D209" s="133">
        <f t="shared" si="8"/>
        <v>0</v>
      </c>
      <c r="E209" s="140">
        <f t="shared" si="7"/>
        <v>0</v>
      </c>
      <c r="F209" s="140">
        <f t="shared" si="7"/>
        <v>0</v>
      </c>
      <c r="G209" s="140">
        <f t="shared" si="7"/>
        <v>0</v>
      </c>
    </row>
    <row r="210" spans="1:7" s="106" customFormat="1" ht="20.25" customHeight="1">
      <c r="A210" s="76"/>
      <c r="B210" s="125" t="s">
        <v>316</v>
      </c>
      <c r="C210" s="83"/>
      <c r="D210" s="133">
        <f t="shared" si="8"/>
        <v>0</v>
      </c>
      <c r="E210" s="140">
        <f t="shared" si="7"/>
        <v>0</v>
      </c>
      <c r="F210" s="140">
        <f t="shared" si="7"/>
        <v>0</v>
      </c>
      <c r="G210" s="140">
        <f t="shared" si="7"/>
        <v>0</v>
      </c>
    </row>
    <row r="211" spans="1:7" s="106" customFormat="1" ht="20.25" customHeight="1">
      <c r="A211" s="76"/>
      <c r="B211" s="125" t="s">
        <v>317</v>
      </c>
      <c r="C211" s="83"/>
      <c r="D211" s="133">
        <f t="shared" si="8"/>
        <v>0</v>
      </c>
      <c r="E211" s="140">
        <f t="shared" ref="E211:G233" si="9">D211*10%+D211</f>
        <v>0</v>
      </c>
      <c r="F211" s="140">
        <f t="shared" si="9"/>
        <v>0</v>
      </c>
      <c r="G211" s="140">
        <f t="shared" si="9"/>
        <v>0</v>
      </c>
    </row>
    <row r="212" spans="1:7" s="106" customFormat="1" ht="20.25" customHeight="1">
      <c r="A212" s="76"/>
      <c r="B212" s="125" t="s">
        <v>318</v>
      </c>
      <c r="C212" s="83"/>
      <c r="D212" s="133">
        <f t="shared" si="8"/>
        <v>0</v>
      </c>
      <c r="E212" s="140">
        <f t="shared" si="9"/>
        <v>0</v>
      </c>
      <c r="F212" s="140">
        <f t="shared" si="9"/>
        <v>0</v>
      </c>
      <c r="G212" s="140">
        <f t="shared" si="9"/>
        <v>0</v>
      </c>
    </row>
    <row r="213" spans="1:7" s="106" customFormat="1" ht="20.25" customHeight="1">
      <c r="A213" s="76"/>
      <c r="B213" s="125" t="s">
        <v>323</v>
      </c>
      <c r="C213" s="83"/>
      <c r="D213" s="133">
        <f t="shared" si="8"/>
        <v>0</v>
      </c>
      <c r="E213" s="140">
        <f t="shared" si="9"/>
        <v>0</v>
      </c>
      <c r="F213" s="140">
        <f t="shared" si="9"/>
        <v>0</v>
      </c>
      <c r="G213" s="140">
        <f t="shared" si="9"/>
        <v>0</v>
      </c>
    </row>
    <row r="214" spans="1:7" s="106" customFormat="1" ht="20.25" customHeight="1">
      <c r="A214" s="76"/>
      <c r="B214" s="125" t="s">
        <v>320</v>
      </c>
      <c r="C214" s="83"/>
      <c r="D214" s="133">
        <f t="shared" si="8"/>
        <v>0</v>
      </c>
      <c r="E214" s="140">
        <f t="shared" si="9"/>
        <v>0</v>
      </c>
      <c r="F214" s="140">
        <f t="shared" si="9"/>
        <v>0</v>
      </c>
      <c r="G214" s="140">
        <f t="shared" si="9"/>
        <v>0</v>
      </c>
    </row>
    <row r="215" spans="1:7" s="106" customFormat="1" ht="20.25" customHeight="1">
      <c r="A215" s="76"/>
      <c r="B215" s="125" t="s">
        <v>321</v>
      </c>
      <c r="C215" s="83"/>
      <c r="D215" s="133">
        <f t="shared" si="8"/>
        <v>0</v>
      </c>
      <c r="E215" s="140">
        <f t="shared" si="9"/>
        <v>0</v>
      </c>
      <c r="F215" s="140">
        <f t="shared" si="9"/>
        <v>0</v>
      </c>
      <c r="G215" s="140">
        <f t="shared" si="9"/>
        <v>0</v>
      </c>
    </row>
    <row r="216" spans="1:7" s="106" customFormat="1" ht="26.25" customHeight="1" thickBot="1">
      <c r="A216" s="77"/>
      <c r="B216" s="171" t="s">
        <v>324</v>
      </c>
      <c r="C216" s="85"/>
      <c r="D216" s="133">
        <f t="shared" si="8"/>
        <v>0</v>
      </c>
      <c r="E216" s="140">
        <f t="shared" si="9"/>
        <v>0</v>
      </c>
      <c r="F216" s="140">
        <f t="shared" si="9"/>
        <v>0</v>
      </c>
      <c r="G216" s="140">
        <f t="shared" si="9"/>
        <v>0</v>
      </c>
    </row>
    <row r="217" spans="1:7" ht="30.75" customHeight="1" thickBot="1">
      <c r="A217" s="86"/>
      <c r="B217" s="118" t="s">
        <v>325</v>
      </c>
      <c r="C217" s="87"/>
      <c r="D217" s="133">
        <f t="shared" si="8"/>
        <v>0</v>
      </c>
      <c r="E217" s="140">
        <f t="shared" si="9"/>
        <v>0</v>
      </c>
      <c r="F217" s="140">
        <f t="shared" si="9"/>
        <v>0</v>
      </c>
      <c r="G217" s="140">
        <f t="shared" si="9"/>
        <v>0</v>
      </c>
    </row>
    <row r="218" spans="1:7" s="128" customFormat="1" ht="20.25" customHeight="1">
      <c r="A218" s="79"/>
      <c r="B218" s="161" t="s">
        <v>315</v>
      </c>
      <c r="C218" s="82"/>
      <c r="D218" s="133">
        <f t="shared" si="8"/>
        <v>0</v>
      </c>
      <c r="E218" s="140">
        <f t="shared" si="9"/>
        <v>0</v>
      </c>
      <c r="F218" s="140">
        <f t="shared" si="9"/>
        <v>0</v>
      </c>
      <c r="G218" s="140">
        <f t="shared" si="9"/>
        <v>0</v>
      </c>
    </row>
    <row r="219" spans="1:7" s="106" customFormat="1" ht="20.25" customHeight="1">
      <c r="A219" s="76"/>
      <c r="B219" s="125" t="s">
        <v>326</v>
      </c>
      <c r="C219" s="83"/>
      <c r="D219" s="133">
        <f t="shared" si="8"/>
        <v>0</v>
      </c>
      <c r="E219" s="140">
        <f t="shared" si="9"/>
        <v>0</v>
      </c>
      <c r="F219" s="140">
        <f t="shared" si="9"/>
        <v>0</v>
      </c>
      <c r="G219" s="140">
        <f t="shared" si="9"/>
        <v>0</v>
      </c>
    </row>
    <row r="220" spans="1:7" s="106" customFormat="1" ht="20.25" customHeight="1">
      <c r="A220" s="76"/>
      <c r="B220" s="125" t="s">
        <v>327</v>
      </c>
      <c r="C220" s="83"/>
      <c r="D220" s="133">
        <f t="shared" si="8"/>
        <v>0</v>
      </c>
      <c r="E220" s="140">
        <f t="shared" si="9"/>
        <v>0</v>
      </c>
      <c r="F220" s="140">
        <f t="shared" si="9"/>
        <v>0</v>
      </c>
      <c r="G220" s="140">
        <f t="shared" si="9"/>
        <v>0</v>
      </c>
    </row>
    <row r="221" spans="1:7" s="128" customFormat="1" ht="20.25" customHeight="1">
      <c r="A221" s="76"/>
      <c r="B221" s="125" t="s">
        <v>317</v>
      </c>
      <c r="C221" s="83"/>
      <c r="D221" s="133">
        <f t="shared" si="8"/>
        <v>0</v>
      </c>
      <c r="E221" s="140">
        <f t="shared" si="9"/>
        <v>0</v>
      </c>
      <c r="F221" s="140">
        <f t="shared" si="9"/>
        <v>0</v>
      </c>
      <c r="G221" s="140">
        <f t="shared" si="9"/>
        <v>0</v>
      </c>
    </row>
    <row r="222" spans="1:7" s="106" customFormat="1" ht="30.75" customHeight="1">
      <c r="A222" s="76"/>
      <c r="B222" s="125" t="s">
        <v>328</v>
      </c>
      <c r="C222" s="83"/>
      <c r="D222" s="133">
        <f t="shared" si="8"/>
        <v>0</v>
      </c>
      <c r="E222" s="140">
        <f t="shared" si="9"/>
        <v>0</v>
      </c>
      <c r="F222" s="140">
        <f t="shared" si="9"/>
        <v>0</v>
      </c>
      <c r="G222" s="140">
        <f t="shared" si="9"/>
        <v>0</v>
      </c>
    </row>
    <row r="223" spans="1:7" s="106" customFormat="1" ht="20.25" customHeight="1">
      <c r="A223" s="76"/>
      <c r="B223" s="125" t="s">
        <v>319</v>
      </c>
      <c r="C223" s="83"/>
      <c r="D223" s="133">
        <f t="shared" si="8"/>
        <v>0</v>
      </c>
      <c r="E223" s="140">
        <f t="shared" si="9"/>
        <v>0</v>
      </c>
      <c r="F223" s="140">
        <f t="shared" si="9"/>
        <v>0</v>
      </c>
      <c r="G223" s="140">
        <f t="shared" si="9"/>
        <v>0</v>
      </c>
    </row>
    <row r="224" spans="1:7" s="106" customFormat="1" ht="20.25" customHeight="1">
      <c r="A224" s="76"/>
      <c r="B224" s="125" t="s">
        <v>320</v>
      </c>
      <c r="C224" s="83"/>
      <c r="D224" s="133">
        <f t="shared" si="8"/>
        <v>0</v>
      </c>
      <c r="E224" s="140">
        <f t="shared" si="9"/>
        <v>0</v>
      </c>
      <c r="F224" s="140">
        <f t="shared" si="9"/>
        <v>0</v>
      </c>
      <c r="G224" s="140">
        <f t="shared" si="9"/>
        <v>0</v>
      </c>
    </row>
    <row r="225" spans="1:7" s="106" customFormat="1" ht="20.25" customHeight="1">
      <c r="A225" s="76"/>
      <c r="B225" s="125" t="s">
        <v>329</v>
      </c>
      <c r="C225" s="83"/>
      <c r="D225" s="133">
        <f t="shared" si="8"/>
        <v>0</v>
      </c>
      <c r="E225" s="140">
        <f t="shared" si="9"/>
        <v>0</v>
      </c>
      <c r="F225" s="140">
        <f t="shared" si="9"/>
        <v>0</v>
      </c>
      <c r="G225" s="140">
        <f t="shared" si="9"/>
        <v>0</v>
      </c>
    </row>
    <row r="226" spans="1:7" s="106" customFormat="1" ht="20.25" customHeight="1">
      <c r="A226" s="76"/>
      <c r="B226" s="167" t="s">
        <v>322</v>
      </c>
      <c r="C226" s="84"/>
      <c r="D226" s="133">
        <f t="shared" si="8"/>
        <v>0</v>
      </c>
      <c r="E226" s="140">
        <f t="shared" si="9"/>
        <v>0</v>
      </c>
      <c r="F226" s="140">
        <f t="shared" si="9"/>
        <v>0</v>
      </c>
      <c r="G226" s="140">
        <f t="shared" si="9"/>
        <v>0</v>
      </c>
    </row>
    <row r="227" spans="1:7" s="106" customFormat="1" ht="20.25" customHeight="1">
      <c r="A227" s="76"/>
      <c r="B227" s="125" t="s">
        <v>326</v>
      </c>
      <c r="C227" s="83"/>
      <c r="D227" s="133">
        <f t="shared" si="8"/>
        <v>0</v>
      </c>
      <c r="E227" s="140">
        <f t="shared" si="9"/>
        <v>0</v>
      </c>
      <c r="F227" s="140">
        <f t="shared" si="9"/>
        <v>0</v>
      </c>
      <c r="G227" s="140">
        <f t="shared" si="9"/>
        <v>0</v>
      </c>
    </row>
    <row r="228" spans="1:7" s="106" customFormat="1" ht="20.25" customHeight="1">
      <c r="A228" s="76"/>
      <c r="B228" s="125" t="s">
        <v>327</v>
      </c>
      <c r="C228" s="83"/>
      <c r="D228" s="133">
        <f t="shared" si="8"/>
        <v>0</v>
      </c>
      <c r="E228" s="140">
        <f t="shared" si="9"/>
        <v>0</v>
      </c>
      <c r="F228" s="140">
        <f t="shared" si="9"/>
        <v>0</v>
      </c>
      <c r="G228" s="140">
        <f t="shared" si="9"/>
        <v>0</v>
      </c>
    </row>
    <row r="229" spans="1:7" s="106" customFormat="1" ht="20.25" customHeight="1">
      <c r="A229" s="76"/>
      <c r="B229" s="125" t="s">
        <v>317</v>
      </c>
      <c r="C229" s="83"/>
      <c r="D229" s="133">
        <f t="shared" si="8"/>
        <v>0</v>
      </c>
      <c r="E229" s="140">
        <f t="shared" si="9"/>
        <v>0</v>
      </c>
      <c r="F229" s="140">
        <f t="shared" si="9"/>
        <v>0</v>
      </c>
      <c r="G229" s="140">
        <f t="shared" si="9"/>
        <v>0</v>
      </c>
    </row>
    <row r="230" spans="1:7" s="106" customFormat="1" ht="30.75" customHeight="1">
      <c r="A230" s="76"/>
      <c r="B230" s="125" t="s">
        <v>328</v>
      </c>
      <c r="C230" s="83"/>
      <c r="D230" s="133">
        <f t="shared" si="8"/>
        <v>0</v>
      </c>
      <c r="E230" s="140">
        <f t="shared" si="9"/>
        <v>0</v>
      </c>
      <c r="F230" s="140">
        <f t="shared" si="9"/>
        <v>0</v>
      </c>
      <c r="G230" s="140">
        <f t="shared" si="9"/>
        <v>0</v>
      </c>
    </row>
    <row r="231" spans="1:7" s="106" customFormat="1" ht="20.25" customHeight="1">
      <c r="A231" s="76"/>
      <c r="B231" s="125" t="s">
        <v>330</v>
      </c>
      <c r="C231" s="83"/>
      <c r="D231" s="133">
        <f t="shared" si="8"/>
        <v>0</v>
      </c>
      <c r="E231" s="140">
        <f t="shared" si="9"/>
        <v>0</v>
      </c>
      <c r="F231" s="140">
        <f t="shared" si="9"/>
        <v>0</v>
      </c>
      <c r="G231" s="140">
        <f t="shared" si="9"/>
        <v>0</v>
      </c>
    </row>
    <row r="232" spans="1:7" s="106" customFormat="1" ht="20.25" customHeight="1">
      <c r="A232" s="76"/>
      <c r="B232" s="125" t="s">
        <v>320</v>
      </c>
      <c r="C232" s="83"/>
      <c r="D232" s="133">
        <f t="shared" si="8"/>
        <v>0</v>
      </c>
      <c r="E232" s="140">
        <f t="shared" si="9"/>
        <v>0</v>
      </c>
      <c r="F232" s="140">
        <f t="shared" si="9"/>
        <v>0</v>
      </c>
      <c r="G232" s="140">
        <f t="shared" si="9"/>
        <v>0</v>
      </c>
    </row>
    <row r="233" spans="1:7" s="106" customFormat="1" ht="21" customHeight="1" thickBot="1">
      <c r="A233" s="88"/>
      <c r="B233" s="172" t="s">
        <v>329</v>
      </c>
      <c r="C233" s="89"/>
      <c r="D233" s="133">
        <f t="shared" si="8"/>
        <v>0</v>
      </c>
      <c r="E233" s="140">
        <f t="shared" si="9"/>
        <v>0</v>
      </c>
      <c r="F233" s="140">
        <f t="shared" si="9"/>
        <v>0</v>
      </c>
      <c r="G233" s="140">
        <f t="shared" si="9"/>
        <v>0</v>
      </c>
    </row>
  </sheetData>
  <sheetProtection formatCells="0" formatColumns="0" autoFilter="0"/>
  <mergeCells count="1">
    <mergeCell ref="A2:G2"/>
  </mergeCells>
  <printOptions horizontalCentered="1"/>
  <pageMargins left="0" right="0" top="0.511811023622047" bottom="0" header="0" footer="0"/>
  <pageSetup paperSize="9" scale="63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8"/>
  <sheetViews>
    <sheetView topLeftCell="A10" workbookViewId="0">
      <selection activeCell="G14" sqref="G14"/>
    </sheetView>
  </sheetViews>
  <sheetFormatPr defaultRowHeight="15"/>
  <cols>
    <col min="1" max="1" width="41.140625" customWidth="1"/>
    <col min="2" max="6" width="14.5703125" customWidth="1"/>
    <col min="7" max="7" width="13.7109375" customWidth="1"/>
    <col min="8" max="8" width="14.7109375" customWidth="1"/>
    <col min="9" max="9" width="16.7109375" customWidth="1"/>
    <col min="10" max="10" width="18" customWidth="1"/>
    <col min="11" max="11" width="14.28515625" customWidth="1"/>
  </cols>
  <sheetData>
    <row r="1" spans="1:9">
      <c r="A1" s="1"/>
      <c r="B1" s="196"/>
      <c r="C1" s="196"/>
      <c r="D1" s="196"/>
      <c r="E1" s="196"/>
      <c r="F1" s="196"/>
    </row>
    <row r="2" spans="1:9" ht="34.9" customHeight="1">
      <c r="A2" s="207" t="s">
        <v>2</v>
      </c>
      <c r="B2" s="208"/>
      <c r="C2" s="209" t="s">
        <v>64</v>
      </c>
      <c r="D2" s="205"/>
      <c r="E2" s="205"/>
      <c r="F2" s="206"/>
    </row>
    <row r="3" spans="1:9" ht="30.6" customHeight="1">
      <c r="A3" s="202" t="s">
        <v>3</v>
      </c>
      <c r="B3" s="202"/>
      <c r="C3" s="202"/>
      <c r="D3" s="202"/>
      <c r="E3" s="203" t="s">
        <v>46</v>
      </c>
      <c r="F3" s="204"/>
    </row>
    <row r="4" spans="1:9" ht="32.450000000000003" customHeight="1">
      <c r="A4" s="4" t="s">
        <v>4</v>
      </c>
      <c r="B4" s="205" t="s">
        <v>57</v>
      </c>
      <c r="C4" s="205"/>
      <c r="D4" s="205"/>
      <c r="E4" s="205"/>
      <c r="F4" s="206"/>
    </row>
    <row r="5" spans="1:9" ht="34.9" customHeight="1">
      <c r="A5" s="4" t="s">
        <v>5</v>
      </c>
      <c r="B5" s="197" t="s">
        <v>49</v>
      </c>
      <c r="C5" s="198"/>
      <c r="D5" s="198"/>
      <c r="E5" s="198"/>
      <c r="F5" s="199"/>
      <c r="I5" s="3"/>
    </row>
    <row r="6" spans="1:9" ht="36.6" customHeight="1">
      <c r="A6" s="210" t="s">
        <v>6</v>
      </c>
      <c r="B6" s="211"/>
      <c r="C6" s="211"/>
      <c r="D6" s="212"/>
      <c r="E6" s="200" t="s">
        <v>347</v>
      </c>
      <c r="F6" s="201"/>
    </row>
    <row r="7" spans="1:9" ht="30.6" customHeight="1">
      <c r="A7" s="187" t="s">
        <v>7</v>
      </c>
      <c r="B7" s="188"/>
      <c r="C7" s="188"/>
      <c r="D7" s="188"/>
      <c r="E7" s="188"/>
      <c r="F7" s="189"/>
    </row>
    <row r="8" spans="1:9" ht="41.45" customHeight="1">
      <c r="A8" s="193" t="s">
        <v>113</v>
      </c>
      <c r="B8" s="194"/>
      <c r="C8" s="194"/>
      <c r="D8" s="194"/>
      <c r="E8" s="194"/>
      <c r="F8" s="195"/>
    </row>
    <row r="9" spans="1:9" ht="31.9" customHeight="1">
      <c r="A9" s="187" t="s">
        <v>8</v>
      </c>
      <c r="B9" s="188"/>
      <c r="C9" s="188"/>
      <c r="D9" s="188"/>
      <c r="E9" s="188"/>
      <c r="F9" s="189"/>
    </row>
    <row r="10" spans="1:9" ht="156.75" customHeight="1">
      <c r="A10" s="184" t="s">
        <v>336</v>
      </c>
      <c r="B10" s="185"/>
      <c r="C10" s="185"/>
      <c r="D10" s="185"/>
      <c r="E10" s="185"/>
      <c r="F10" s="186"/>
    </row>
    <row r="11" spans="1:9" ht="61.9" customHeight="1">
      <c r="A11" s="4" t="s">
        <v>11</v>
      </c>
      <c r="B11" s="12" t="s">
        <v>9</v>
      </c>
      <c r="C11" s="13" t="s">
        <v>0</v>
      </c>
      <c r="D11" s="13" t="s">
        <v>331</v>
      </c>
      <c r="E11" s="13" t="s">
        <v>337</v>
      </c>
      <c r="F11" s="13" t="s">
        <v>348</v>
      </c>
    </row>
    <row r="12" spans="1:9" ht="37.9" customHeight="1">
      <c r="A12" s="27" t="s">
        <v>47</v>
      </c>
      <c r="B12" s="42">
        <f>C12+D12+E12+F12</f>
        <v>3730000</v>
      </c>
      <c r="C12" s="99">
        <v>830000</v>
      </c>
      <c r="D12" s="100">
        <v>850000</v>
      </c>
      <c r="E12" s="100">
        <v>950000</v>
      </c>
      <c r="F12" s="99">
        <v>1100000</v>
      </c>
      <c r="G12" s="28"/>
      <c r="H12" s="29"/>
    </row>
    <row r="13" spans="1:9" ht="30.75" customHeight="1">
      <c r="A13" s="27" t="s">
        <v>48</v>
      </c>
      <c r="B13" s="42">
        <f t="shared" ref="B13:B15" si="0">C13+D13+E13+F13</f>
        <v>5850000</v>
      </c>
      <c r="C13" s="39">
        <v>1300000</v>
      </c>
      <c r="D13" s="101">
        <v>1400000</v>
      </c>
      <c r="E13" s="101">
        <v>1450000</v>
      </c>
      <c r="F13" s="39">
        <v>1700000</v>
      </c>
    </row>
    <row r="14" spans="1:9" ht="48.6" customHeight="1">
      <c r="A14" s="27" t="s">
        <v>50</v>
      </c>
      <c r="B14" s="42">
        <f t="shared" si="0"/>
        <v>8360000</v>
      </c>
      <c r="C14" s="40">
        <v>1820000</v>
      </c>
      <c r="D14" s="102">
        <v>1920000</v>
      </c>
      <c r="E14" s="102">
        <v>2200000</v>
      </c>
      <c r="F14" s="40">
        <v>2420000</v>
      </c>
    </row>
    <row r="15" spans="1:9" ht="38.450000000000003" customHeight="1">
      <c r="A15" s="4" t="s">
        <v>33</v>
      </c>
      <c r="B15" s="42">
        <f t="shared" si="0"/>
        <v>17940000</v>
      </c>
      <c r="C15" s="43">
        <f>C12+C13+C14</f>
        <v>3950000</v>
      </c>
      <c r="D15" s="90">
        <f>SUM(D12:D14)</f>
        <v>4170000</v>
      </c>
      <c r="E15" s="90">
        <f>SUM(E12:E14)</f>
        <v>4600000</v>
      </c>
      <c r="F15" s="90">
        <f>SUM(F12:F14)</f>
        <v>5220000</v>
      </c>
    </row>
    <row r="16" spans="1:9" ht="40.15" customHeight="1">
      <c r="A16" s="187" t="s">
        <v>10</v>
      </c>
      <c r="B16" s="188"/>
      <c r="C16" s="188"/>
      <c r="D16" s="188"/>
      <c r="E16" s="188"/>
      <c r="F16" s="189"/>
    </row>
    <row r="17" spans="1:6" ht="43.5" customHeight="1">
      <c r="A17" s="190" t="s">
        <v>114</v>
      </c>
      <c r="B17" s="191"/>
      <c r="C17" s="191"/>
      <c r="D17" s="191"/>
      <c r="E17" s="191"/>
      <c r="F17" s="192"/>
    </row>
    <row r="18" spans="1:6" ht="51.6" customHeight="1">
      <c r="A18" s="59" t="s">
        <v>90</v>
      </c>
      <c r="B18" s="181" t="s">
        <v>94</v>
      </c>
      <c r="C18" s="182"/>
      <c r="D18" s="183"/>
      <c r="E18" s="58" t="s">
        <v>91</v>
      </c>
      <c r="F18" s="60" t="s">
        <v>104</v>
      </c>
    </row>
  </sheetData>
  <mergeCells count="16">
    <mergeCell ref="A7:F7"/>
    <mergeCell ref="A8:F8"/>
    <mergeCell ref="B1:F1"/>
    <mergeCell ref="B5:F5"/>
    <mergeCell ref="E6:F6"/>
    <mergeCell ref="A3:D3"/>
    <mergeCell ref="E3:F3"/>
    <mergeCell ref="B4:F4"/>
    <mergeCell ref="A2:B2"/>
    <mergeCell ref="C2:F2"/>
    <mergeCell ref="A6:D6"/>
    <mergeCell ref="B18:D18"/>
    <mergeCell ref="A10:F10"/>
    <mergeCell ref="A9:F9"/>
    <mergeCell ref="A16:F16"/>
    <mergeCell ref="A17:F1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opLeftCell="C1" workbookViewId="0">
      <selection activeCell="G7" sqref="G7"/>
    </sheetView>
  </sheetViews>
  <sheetFormatPr defaultRowHeight="15"/>
  <cols>
    <col min="1" max="1" width="29.28515625" customWidth="1"/>
    <col min="2" max="2" width="41.140625" customWidth="1"/>
    <col min="3" max="4" width="15" bestFit="1" customWidth="1"/>
    <col min="5" max="5" width="13.85546875" customWidth="1"/>
    <col min="6" max="6" width="13.7109375" customWidth="1"/>
    <col min="7" max="7" width="13.5703125" customWidth="1"/>
    <col min="8" max="8" width="13.7109375" customWidth="1"/>
    <col min="9" max="9" width="14.7109375" customWidth="1"/>
    <col min="10" max="10" width="16.7109375" customWidth="1"/>
    <col min="11" max="11" width="18" customWidth="1"/>
    <col min="12" max="12" width="18.85546875" customWidth="1"/>
  </cols>
  <sheetData>
    <row r="1" spans="1:12" ht="45" customHeight="1">
      <c r="A1" s="216" t="s">
        <v>44</v>
      </c>
      <c r="B1" s="187" t="s">
        <v>12</v>
      </c>
      <c r="C1" s="188"/>
      <c r="D1" s="188"/>
      <c r="E1" s="188"/>
      <c r="F1" s="188"/>
      <c r="G1" s="188"/>
      <c r="H1" s="188"/>
      <c r="I1" s="188"/>
      <c r="J1" s="188"/>
      <c r="K1" s="188"/>
      <c r="L1" s="189"/>
    </row>
    <row r="2" spans="1:12" ht="52.9" customHeight="1">
      <c r="A2" s="217"/>
      <c r="B2" s="15" t="s">
        <v>13</v>
      </c>
      <c r="C2" s="15" t="s">
        <v>349</v>
      </c>
      <c r="D2" s="15" t="s">
        <v>350</v>
      </c>
      <c r="E2" s="15" t="s">
        <v>331</v>
      </c>
      <c r="F2" s="15" t="s">
        <v>337</v>
      </c>
      <c r="G2" s="9" t="s">
        <v>346</v>
      </c>
      <c r="H2" s="14" t="s">
        <v>14</v>
      </c>
      <c r="I2" s="14" t="s">
        <v>34</v>
      </c>
      <c r="J2" s="14" t="s">
        <v>42</v>
      </c>
      <c r="K2" s="14" t="s">
        <v>15</v>
      </c>
      <c r="L2" s="15" t="s">
        <v>16</v>
      </c>
    </row>
    <row r="3" spans="1:12" ht="75.599999999999994" customHeight="1">
      <c r="A3" s="213" t="s">
        <v>114</v>
      </c>
      <c r="B3" s="61" t="s">
        <v>96</v>
      </c>
      <c r="C3" s="16">
        <v>0.9</v>
      </c>
      <c r="D3" s="16">
        <v>1</v>
      </c>
      <c r="E3" s="16">
        <v>1</v>
      </c>
      <c r="F3" s="16">
        <v>1</v>
      </c>
      <c r="G3" s="16">
        <v>1</v>
      </c>
      <c r="H3" s="20" t="s">
        <v>110</v>
      </c>
      <c r="I3" s="16">
        <v>0.05</v>
      </c>
      <c r="J3" s="20" t="s">
        <v>105</v>
      </c>
      <c r="K3" s="20" t="s">
        <v>115</v>
      </c>
      <c r="L3" s="21" t="s">
        <v>334</v>
      </c>
    </row>
    <row r="4" spans="1:12" ht="76.900000000000006" customHeight="1">
      <c r="A4" s="214"/>
      <c r="B4" s="61" t="s">
        <v>97</v>
      </c>
      <c r="C4" s="62">
        <v>3.0303030303030304E-2</v>
      </c>
      <c r="D4" s="62">
        <v>3.3333333333333333E-2</v>
      </c>
      <c r="E4" s="62">
        <v>3.3333333333333333E-2</v>
      </c>
      <c r="F4" s="62">
        <v>3.5714285714285712E-2</v>
      </c>
      <c r="G4" s="62">
        <v>0.04</v>
      </c>
      <c r="H4" s="20" t="s">
        <v>108</v>
      </c>
      <c r="I4" s="16">
        <v>0.05</v>
      </c>
      <c r="J4" s="20" t="s">
        <v>105</v>
      </c>
      <c r="K4" s="20" t="s">
        <v>109</v>
      </c>
      <c r="L4" s="21" t="s">
        <v>334</v>
      </c>
    </row>
    <row r="5" spans="1:12" ht="45" customHeight="1">
      <c r="A5" s="215"/>
      <c r="B5" s="61" t="s">
        <v>98</v>
      </c>
      <c r="C5" s="16">
        <v>0.6</v>
      </c>
      <c r="D5" s="16">
        <v>0.65</v>
      </c>
      <c r="E5" s="16">
        <v>0.7</v>
      </c>
      <c r="F5" s="16">
        <v>0.75</v>
      </c>
      <c r="G5" s="16">
        <v>0.8</v>
      </c>
      <c r="H5" s="20" t="s">
        <v>110</v>
      </c>
      <c r="I5" s="16">
        <v>0.02</v>
      </c>
      <c r="J5" s="20" t="s">
        <v>105</v>
      </c>
      <c r="K5" s="20" t="s">
        <v>109</v>
      </c>
      <c r="L5" s="21" t="s">
        <v>334</v>
      </c>
    </row>
  </sheetData>
  <mergeCells count="3">
    <mergeCell ref="B1:L1"/>
    <mergeCell ref="A3:A5"/>
    <mergeCell ref="A1:A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4" workbookViewId="0">
      <selection activeCell="J15" sqref="J15"/>
    </sheetView>
  </sheetViews>
  <sheetFormatPr defaultRowHeight="15"/>
  <cols>
    <col min="1" max="1" width="38.28515625" customWidth="1"/>
    <col min="2" max="6" width="14.28515625" customWidth="1"/>
    <col min="7" max="7" width="8.85546875" customWidth="1"/>
  </cols>
  <sheetData>
    <row r="1" spans="1:6">
      <c r="A1" s="1"/>
      <c r="B1" s="196"/>
      <c r="C1" s="196"/>
      <c r="D1" s="196"/>
      <c r="E1" s="196"/>
      <c r="F1" s="196"/>
    </row>
    <row r="2" spans="1:6" ht="31.15" customHeight="1">
      <c r="A2" s="223" t="s">
        <v>17</v>
      </c>
      <c r="B2" s="223"/>
      <c r="C2" s="224" t="s">
        <v>66</v>
      </c>
      <c r="D2" s="224"/>
      <c r="E2" s="224"/>
      <c r="F2" s="224"/>
    </row>
    <row r="3" spans="1:6" ht="30.6" customHeight="1">
      <c r="A3" s="225" t="s">
        <v>18</v>
      </c>
      <c r="B3" s="225"/>
      <c r="C3" s="225"/>
      <c r="D3" s="225"/>
      <c r="E3" s="226" t="s">
        <v>52</v>
      </c>
      <c r="F3" s="226"/>
    </row>
    <row r="4" spans="1:6" ht="32.450000000000003" customHeight="1">
      <c r="A4" s="6" t="s">
        <v>19</v>
      </c>
      <c r="B4" s="227" t="s">
        <v>51</v>
      </c>
      <c r="C4" s="228"/>
      <c r="D4" s="228"/>
      <c r="E4" s="228"/>
      <c r="F4" s="229"/>
    </row>
    <row r="5" spans="1:6" ht="34.15" customHeight="1">
      <c r="A5" s="25" t="s">
        <v>20</v>
      </c>
      <c r="B5" s="197" t="s">
        <v>49</v>
      </c>
      <c r="C5" s="198"/>
      <c r="D5" s="198"/>
      <c r="E5" s="198"/>
      <c r="F5" s="199"/>
    </row>
    <row r="6" spans="1:6" ht="34.15" customHeight="1">
      <c r="A6" s="230" t="s">
        <v>23</v>
      </c>
      <c r="B6" s="230"/>
      <c r="C6" s="230"/>
      <c r="D6" s="230"/>
      <c r="E6" s="231" t="s">
        <v>0</v>
      </c>
      <c r="F6" s="231"/>
    </row>
    <row r="7" spans="1:6" ht="34.15" customHeight="1">
      <c r="A7" s="232" t="s">
        <v>35</v>
      </c>
      <c r="B7" s="232"/>
      <c r="C7" s="232"/>
      <c r="D7" s="232"/>
      <c r="E7" s="233">
        <v>830000</v>
      </c>
      <c r="F7" s="233"/>
    </row>
    <row r="8" spans="1:6" ht="34.15" hidden="1" customHeight="1">
      <c r="A8" s="218" t="s">
        <v>32</v>
      </c>
      <c r="B8" s="219"/>
      <c r="C8" s="219"/>
      <c r="D8" s="220"/>
      <c r="E8" s="221"/>
      <c r="F8" s="222"/>
    </row>
    <row r="9" spans="1:6" ht="34.15" hidden="1" customHeight="1">
      <c r="A9" s="232" t="s">
        <v>29</v>
      </c>
      <c r="B9" s="232"/>
      <c r="C9" s="232"/>
      <c r="D9" s="232"/>
      <c r="E9" s="233"/>
      <c r="F9" s="233"/>
    </row>
    <row r="10" spans="1:6" ht="34.15" hidden="1" customHeight="1">
      <c r="A10" s="218" t="s">
        <v>43</v>
      </c>
      <c r="B10" s="219"/>
      <c r="C10" s="219"/>
      <c r="D10" s="220"/>
      <c r="E10" s="221"/>
      <c r="F10" s="222"/>
    </row>
    <row r="11" spans="1:6" ht="34.15" customHeight="1">
      <c r="A11" s="234" t="s">
        <v>24</v>
      </c>
      <c r="B11" s="234"/>
      <c r="C11" s="234"/>
      <c r="D11" s="234"/>
      <c r="E11" s="233">
        <f>SUM(E7:F9)</f>
        <v>830000</v>
      </c>
      <c r="F11" s="233"/>
    </row>
    <row r="12" spans="1:6" ht="36" customHeight="1">
      <c r="A12" s="187" t="s">
        <v>21</v>
      </c>
      <c r="B12" s="188"/>
      <c r="C12" s="188"/>
      <c r="D12" s="188"/>
      <c r="E12" s="188"/>
      <c r="F12" s="189"/>
    </row>
    <row r="13" spans="1:6" ht="26.25" customHeight="1">
      <c r="A13" s="193" t="s">
        <v>58</v>
      </c>
      <c r="B13" s="194"/>
      <c r="C13" s="194"/>
      <c r="D13" s="194"/>
      <c r="E13" s="194"/>
      <c r="F13" s="195"/>
    </row>
    <row r="14" spans="1:6" ht="30.75" customHeight="1">
      <c r="A14" s="187" t="s">
        <v>22</v>
      </c>
      <c r="B14" s="188"/>
      <c r="C14" s="188"/>
      <c r="D14" s="188"/>
      <c r="E14" s="188"/>
      <c r="F14" s="189"/>
    </row>
    <row r="15" spans="1:6" ht="93" customHeight="1">
      <c r="A15" s="184" t="s">
        <v>338</v>
      </c>
      <c r="B15" s="185"/>
      <c r="C15" s="185"/>
      <c r="D15" s="185"/>
      <c r="E15" s="185"/>
      <c r="F15" s="186"/>
    </row>
    <row r="16" spans="1:6" ht="27.6" customHeight="1">
      <c r="A16" s="238" t="s">
        <v>1</v>
      </c>
      <c r="B16" s="239"/>
      <c r="C16" s="240"/>
      <c r="D16" s="244" t="s">
        <v>31</v>
      </c>
      <c r="E16" s="245"/>
      <c r="F16" s="246"/>
    </row>
    <row r="17" spans="1:6" ht="57" customHeight="1">
      <c r="A17" s="241"/>
      <c r="B17" s="242"/>
      <c r="C17" s="243"/>
      <c r="D17" s="7" t="s">
        <v>25</v>
      </c>
      <c r="E17" s="8" t="s">
        <v>41</v>
      </c>
      <c r="F17" s="8" t="s">
        <v>26</v>
      </c>
    </row>
    <row r="18" spans="1:6" ht="38.25" customHeight="1">
      <c r="A18" s="247" t="s">
        <v>60</v>
      </c>
      <c r="B18" s="248"/>
      <c r="C18" s="249"/>
      <c r="D18" s="48">
        <f>367680*365</f>
        <v>134203200</v>
      </c>
      <c r="E18" s="49">
        <f>F18/D18</f>
        <v>6.1846513346924667E-3</v>
      </c>
      <c r="F18" s="176">
        <v>830000</v>
      </c>
    </row>
    <row r="19" spans="1:6" ht="31.5" customHeight="1">
      <c r="A19" s="235" t="s">
        <v>62</v>
      </c>
      <c r="B19" s="236"/>
      <c r="C19" s="237"/>
      <c r="D19" s="50"/>
      <c r="E19" s="50"/>
      <c r="F19" s="51">
        <f>SUM(F18:F18)</f>
        <v>830000</v>
      </c>
    </row>
    <row r="20" spans="1:6" ht="32.450000000000003" customHeight="1">
      <c r="A20" s="251" t="s">
        <v>27</v>
      </c>
      <c r="B20" s="252"/>
      <c r="C20" s="252"/>
      <c r="D20" s="252"/>
      <c r="E20" s="252"/>
      <c r="F20" s="253"/>
    </row>
    <row r="21" spans="1:6" ht="44.45" customHeight="1">
      <c r="A21" s="230" t="s">
        <v>1</v>
      </c>
      <c r="B21" s="230"/>
      <c r="C21" s="10" t="s">
        <v>40</v>
      </c>
      <c r="D21" s="11" t="s">
        <v>37</v>
      </c>
      <c r="E21" s="11" t="s">
        <v>38</v>
      </c>
      <c r="F21" s="11" t="s">
        <v>39</v>
      </c>
    </row>
    <row r="22" spans="1:6" ht="44.45" customHeight="1">
      <c r="A22" s="254" t="s">
        <v>61</v>
      </c>
      <c r="B22" s="255"/>
      <c r="C22" s="2" t="s">
        <v>36</v>
      </c>
      <c r="D22" s="26" t="s">
        <v>36</v>
      </c>
      <c r="E22" s="26" t="s">
        <v>36</v>
      </c>
      <c r="F22" s="26" t="s">
        <v>36</v>
      </c>
    </row>
    <row r="23" spans="1:6" ht="48" customHeight="1">
      <c r="A23" s="238" t="s">
        <v>28</v>
      </c>
      <c r="B23" s="239"/>
      <c r="C23" s="239"/>
      <c r="D23" s="239"/>
      <c r="E23" s="239"/>
      <c r="F23" s="240"/>
    </row>
    <row r="24" spans="1:6" ht="31.5" customHeight="1">
      <c r="A24" s="250" t="s">
        <v>92</v>
      </c>
      <c r="B24" s="191"/>
      <c r="C24" s="191"/>
      <c r="D24" s="191"/>
      <c r="E24" s="191"/>
      <c r="F24" s="192"/>
    </row>
    <row r="25" spans="1:6" ht="45">
      <c r="A25" s="59" t="s">
        <v>95</v>
      </c>
      <c r="B25" s="181" t="s">
        <v>94</v>
      </c>
      <c r="C25" s="182"/>
      <c r="D25" s="183"/>
      <c r="E25" s="58" t="s">
        <v>91</v>
      </c>
      <c r="F25" s="60" t="s">
        <v>104</v>
      </c>
    </row>
  </sheetData>
  <mergeCells count="33">
    <mergeCell ref="A23:F23"/>
    <mergeCell ref="A24:F24"/>
    <mergeCell ref="A20:F20"/>
    <mergeCell ref="A21:B21"/>
    <mergeCell ref="A22:B22"/>
    <mergeCell ref="A10:D10"/>
    <mergeCell ref="E10:F10"/>
    <mergeCell ref="A11:D11"/>
    <mergeCell ref="E11:F11"/>
    <mergeCell ref="A19:C19"/>
    <mergeCell ref="A12:F12"/>
    <mergeCell ref="A13:F13"/>
    <mergeCell ref="A14:F14"/>
    <mergeCell ref="A15:F15"/>
    <mergeCell ref="A16:C17"/>
    <mergeCell ref="D16:F16"/>
    <mergeCell ref="A18:C18"/>
    <mergeCell ref="B25:D25"/>
    <mergeCell ref="A8:D8"/>
    <mergeCell ref="E8:F8"/>
    <mergeCell ref="B1:F1"/>
    <mergeCell ref="A2:B2"/>
    <mergeCell ref="C2:F2"/>
    <mergeCell ref="A3:D3"/>
    <mergeCell ref="E3:F3"/>
    <mergeCell ref="B4:F4"/>
    <mergeCell ref="B5:F5"/>
    <mergeCell ref="A6:D6"/>
    <mergeCell ref="E6:F6"/>
    <mergeCell ref="A7:D7"/>
    <mergeCell ref="E7:F7"/>
    <mergeCell ref="A9:D9"/>
    <mergeCell ref="E9:F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D3" sqref="D3"/>
    </sheetView>
  </sheetViews>
  <sheetFormatPr defaultRowHeight="15"/>
  <cols>
    <col min="1" max="1" width="26.85546875" customWidth="1"/>
    <col min="2" max="2" width="24.42578125" customWidth="1"/>
    <col min="3" max="9" width="14.7109375" customWidth="1"/>
    <col min="10" max="10" width="8.85546875" customWidth="1"/>
  </cols>
  <sheetData>
    <row r="1" spans="1:9">
      <c r="B1" s="1"/>
      <c r="C1" s="196"/>
      <c r="D1" s="196"/>
      <c r="E1" s="196"/>
      <c r="F1" s="196"/>
      <c r="G1" s="196"/>
    </row>
    <row r="2" spans="1:9" ht="45" customHeight="1">
      <c r="A2" s="19" t="s">
        <v>45</v>
      </c>
      <c r="B2" s="256" t="s">
        <v>30</v>
      </c>
      <c r="C2" s="256"/>
      <c r="D2" s="256"/>
      <c r="E2" s="256"/>
      <c r="F2" s="256"/>
      <c r="G2" s="256"/>
      <c r="H2" s="256"/>
      <c r="I2" s="256"/>
    </row>
    <row r="3" spans="1:9" ht="71.45" customHeight="1">
      <c r="A3" s="257" t="s">
        <v>92</v>
      </c>
      <c r="B3" s="5" t="s">
        <v>13</v>
      </c>
      <c r="C3" s="5" t="s">
        <v>349</v>
      </c>
      <c r="D3" s="5" t="s">
        <v>350</v>
      </c>
      <c r="E3" s="52" t="s">
        <v>14</v>
      </c>
      <c r="F3" s="52" t="s">
        <v>34</v>
      </c>
      <c r="G3" s="52" t="s">
        <v>42</v>
      </c>
      <c r="H3" s="52" t="s">
        <v>15</v>
      </c>
      <c r="I3" s="52" t="s">
        <v>16</v>
      </c>
    </row>
    <row r="4" spans="1:9" ht="67.5" customHeight="1">
      <c r="A4" s="257"/>
      <c r="B4" s="20" t="s">
        <v>99</v>
      </c>
      <c r="C4" s="16">
        <v>0.67</v>
      </c>
      <c r="D4" s="16">
        <v>0.75</v>
      </c>
      <c r="E4" s="21" t="s">
        <v>110</v>
      </c>
      <c r="F4" s="22">
        <v>0.05</v>
      </c>
      <c r="G4" s="53" t="s">
        <v>106</v>
      </c>
      <c r="H4" s="54" t="s">
        <v>115</v>
      </c>
      <c r="I4" s="54" t="s">
        <v>334</v>
      </c>
    </row>
    <row r="5" spans="1:9" ht="67.5" customHeight="1">
      <c r="A5" s="257"/>
      <c r="B5" s="20" t="s">
        <v>100</v>
      </c>
      <c r="C5" s="20" t="s">
        <v>339</v>
      </c>
      <c r="D5" s="20" t="s">
        <v>340</v>
      </c>
      <c r="E5" s="21" t="s">
        <v>116</v>
      </c>
      <c r="F5" s="22">
        <v>0.05</v>
      </c>
      <c r="G5" s="53" t="s">
        <v>106</v>
      </c>
      <c r="H5" s="54" t="s">
        <v>115</v>
      </c>
      <c r="I5" s="54" t="s">
        <v>334</v>
      </c>
    </row>
    <row r="8" spans="1:9">
      <c r="F8" t="s">
        <v>107</v>
      </c>
    </row>
  </sheetData>
  <mergeCells count="3">
    <mergeCell ref="B2:I2"/>
    <mergeCell ref="A3:A5"/>
    <mergeCell ref="C1:G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18" sqref="F18"/>
    </sheetView>
  </sheetViews>
  <sheetFormatPr defaultRowHeight="15"/>
  <cols>
    <col min="1" max="1" width="38.28515625" customWidth="1"/>
    <col min="2" max="6" width="14.28515625" customWidth="1"/>
    <col min="7" max="7" width="17.7109375" customWidth="1"/>
    <col min="8" max="8" width="30" customWidth="1"/>
    <col min="9" max="9" width="18.28515625" customWidth="1"/>
    <col min="10" max="11" width="8.85546875" customWidth="1"/>
  </cols>
  <sheetData>
    <row r="1" spans="1:6">
      <c r="A1" s="1"/>
      <c r="B1" s="196"/>
      <c r="C1" s="196"/>
      <c r="D1" s="196"/>
      <c r="E1" s="196"/>
      <c r="F1" s="196"/>
    </row>
    <row r="2" spans="1:6" ht="31.15" customHeight="1">
      <c r="A2" s="223" t="s">
        <v>17</v>
      </c>
      <c r="B2" s="223"/>
      <c r="C2" s="224" t="s">
        <v>66</v>
      </c>
      <c r="D2" s="224"/>
      <c r="E2" s="224"/>
      <c r="F2" s="224"/>
    </row>
    <row r="3" spans="1:6" ht="30.6" customHeight="1">
      <c r="A3" s="225" t="s">
        <v>18</v>
      </c>
      <c r="B3" s="225"/>
      <c r="C3" s="225"/>
      <c r="D3" s="225"/>
      <c r="E3" s="226" t="s">
        <v>53</v>
      </c>
      <c r="F3" s="226"/>
    </row>
    <row r="4" spans="1:6" ht="32.450000000000003" customHeight="1">
      <c r="A4" s="6" t="s">
        <v>19</v>
      </c>
      <c r="B4" s="227" t="s">
        <v>54</v>
      </c>
      <c r="C4" s="228"/>
      <c r="D4" s="228"/>
      <c r="E4" s="228"/>
      <c r="F4" s="229"/>
    </row>
    <row r="5" spans="1:6" ht="34.15" customHeight="1">
      <c r="A5" s="23" t="s">
        <v>20</v>
      </c>
      <c r="B5" s="197" t="s">
        <v>49</v>
      </c>
      <c r="C5" s="198"/>
      <c r="D5" s="198"/>
      <c r="E5" s="198"/>
      <c r="F5" s="199"/>
    </row>
    <row r="6" spans="1:6" ht="34.15" customHeight="1">
      <c r="A6" s="230" t="s">
        <v>23</v>
      </c>
      <c r="B6" s="230"/>
      <c r="C6" s="230"/>
      <c r="D6" s="230"/>
      <c r="E6" s="231" t="s">
        <v>0</v>
      </c>
      <c r="F6" s="231"/>
    </row>
    <row r="7" spans="1:6" ht="34.15" customHeight="1">
      <c r="A7" s="232" t="s">
        <v>35</v>
      </c>
      <c r="B7" s="232"/>
      <c r="C7" s="232"/>
      <c r="D7" s="232"/>
      <c r="E7" s="233">
        <v>1300000</v>
      </c>
      <c r="F7" s="233"/>
    </row>
    <row r="8" spans="1:6" ht="34.15" hidden="1" customHeight="1">
      <c r="A8" s="218" t="s">
        <v>32</v>
      </c>
      <c r="B8" s="219"/>
      <c r="C8" s="219"/>
      <c r="D8" s="220"/>
      <c r="E8" s="221"/>
      <c r="F8" s="222"/>
    </row>
    <row r="9" spans="1:6" ht="34.15" hidden="1" customHeight="1">
      <c r="A9" s="232" t="s">
        <v>29</v>
      </c>
      <c r="B9" s="232"/>
      <c r="C9" s="232"/>
      <c r="D9" s="232"/>
      <c r="E9" s="233"/>
      <c r="F9" s="233"/>
    </row>
    <row r="10" spans="1:6" ht="34.15" hidden="1" customHeight="1">
      <c r="A10" s="218" t="s">
        <v>43</v>
      </c>
      <c r="B10" s="219"/>
      <c r="C10" s="219"/>
      <c r="D10" s="220"/>
      <c r="E10" s="221"/>
      <c r="F10" s="222"/>
    </row>
    <row r="11" spans="1:6" ht="34.15" customHeight="1">
      <c r="A11" s="234" t="s">
        <v>24</v>
      </c>
      <c r="B11" s="234"/>
      <c r="C11" s="234"/>
      <c r="D11" s="234"/>
      <c r="E11" s="233">
        <f>SUM(E7:F9)</f>
        <v>1300000</v>
      </c>
      <c r="F11" s="233"/>
    </row>
    <row r="12" spans="1:6" ht="36" customHeight="1">
      <c r="A12" s="187" t="s">
        <v>21</v>
      </c>
      <c r="B12" s="188"/>
      <c r="C12" s="188"/>
      <c r="D12" s="188"/>
      <c r="E12" s="188"/>
      <c r="F12" s="189"/>
    </row>
    <row r="13" spans="1:6" ht="36" customHeight="1">
      <c r="A13" s="264" t="s">
        <v>59</v>
      </c>
      <c r="B13" s="265"/>
      <c r="C13" s="265"/>
      <c r="D13" s="265"/>
      <c r="E13" s="265"/>
      <c r="F13" s="266"/>
    </row>
    <row r="14" spans="1:6" ht="41.45" customHeight="1">
      <c r="A14" s="187" t="s">
        <v>22</v>
      </c>
      <c r="B14" s="188"/>
      <c r="C14" s="188"/>
      <c r="D14" s="188"/>
      <c r="E14" s="188"/>
      <c r="F14" s="189"/>
    </row>
    <row r="15" spans="1:6" ht="75" customHeight="1">
      <c r="A15" s="267" t="s">
        <v>341</v>
      </c>
      <c r="B15" s="268"/>
      <c r="C15" s="268"/>
      <c r="D15" s="268"/>
      <c r="E15" s="268"/>
      <c r="F15" s="269"/>
    </row>
    <row r="16" spans="1:6" ht="27.6" customHeight="1">
      <c r="A16" s="238" t="s">
        <v>1</v>
      </c>
      <c r="B16" s="239"/>
      <c r="C16" s="240"/>
      <c r="D16" s="244" t="s">
        <v>31</v>
      </c>
      <c r="E16" s="245"/>
      <c r="F16" s="246"/>
    </row>
    <row r="17" spans="1:6" ht="57" customHeight="1">
      <c r="A17" s="241"/>
      <c r="B17" s="242"/>
      <c r="C17" s="243"/>
      <c r="D17" s="7" t="s">
        <v>25</v>
      </c>
      <c r="E17" s="8" t="s">
        <v>41</v>
      </c>
      <c r="F17" s="8" t="s">
        <v>26</v>
      </c>
    </row>
    <row r="18" spans="1:6" ht="30.75" customHeight="1">
      <c r="A18" s="258" t="s">
        <v>54</v>
      </c>
      <c r="B18" s="259"/>
      <c r="C18" s="260"/>
      <c r="D18" s="45">
        <v>17000</v>
      </c>
      <c r="E18" s="46">
        <f>F18/D18</f>
        <v>69.529411764705884</v>
      </c>
      <c r="F18" s="47">
        <v>1182000</v>
      </c>
    </row>
    <row r="19" spans="1:6" ht="27.75" customHeight="1">
      <c r="A19" s="235" t="s">
        <v>62</v>
      </c>
      <c r="B19" s="236"/>
      <c r="C19" s="237"/>
      <c r="D19" s="50"/>
      <c r="E19" s="50"/>
      <c r="F19" s="51">
        <f>SUM(F18:F18)</f>
        <v>1182000</v>
      </c>
    </row>
    <row r="20" spans="1:6" ht="32.450000000000003" customHeight="1">
      <c r="A20" s="251" t="s">
        <v>27</v>
      </c>
      <c r="B20" s="252"/>
      <c r="C20" s="252"/>
      <c r="D20" s="252"/>
      <c r="E20" s="252"/>
      <c r="F20" s="261"/>
    </row>
    <row r="21" spans="1:6" ht="44.45" customHeight="1">
      <c r="A21" s="230" t="s">
        <v>1</v>
      </c>
      <c r="B21" s="230"/>
      <c r="C21" s="10" t="s">
        <v>40</v>
      </c>
      <c r="D21" s="11" t="s">
        <v>37</v>
      </c>
      <c r="E21" s="11" t="s">
        <v>38</v>
      </c>
      <c r="F21" s="11" t="s">
        <v>39</v>
      </c>
    </row>
    <row r="22" spans="1:6" ht="35.25" customHeight="1">
      <c r="A22" s="262" t="s">
        <v>54</v>
      </c>
      <c r="B22" s="263"/>
      <c r="C22" s="2" t="s">
        <v>36</v>
      </c>
      <c r="D22" s="24" t="s">
        <v>36</v>
      </c>
      <c r="E22" s="24" t="s">
        <v>36</v>
      </c>
      <c r="F22" s="24" t="s">
        <v>36</v>
      </c>
    </row>
    <row r="23" spans="1:6" ht="48" customHeight="1">
      <c r="A23" s="238" t="s">
        <v>28</v>
      </c>
      <c r="B23" s="239"/>
      <c r="C23" s="239"/>
      <c r="D23" s="239"/>
      <c r="E23" s="239"/>
      <c r="F23" s="240"/>
    </row>
    <row r="24" spans="1:6" ht="36.75" customHeight="1">
      <c r="A24" s="250" t="s">
        <v>63</v>
      </c>
      <c r="B24" s="191"/>
      <c r="C24" s="191"/>
      <c r="D24" s="191"/>
      <c r="E24" s="191"/>
      <c r="F24" s="192"/>
    </row>
    <row r="25" spans="1:6" ht="49.9" customHeight="1">
      <c r="A25" s="59" t="s">
        <v>95</v>
      </c>
      <c r="B25" s="181" t="s">
        <v>94</v>
      </c>
      <c r="C25" s="182"/>
      <c r="D25" s="183"/>
      <c r="E25" s="58" t="s">
        <v>91</v>
      </c>
      <c r="F25" s="60" t="s">
        <v>104</v>
      </c>
    </row>
  </sheetData>
  <mergeCells count="33">
    <mergeCell ref="A8:D8"/>
    <mergeCell ref="E8:F8"/>
    <mergeCell ref="B1:F1"/>
    <mergeCell ref="A2:B2"/>
    <mergeCell ref="C2:F2"/>
    <mergeCell ref="A3:D3"/>
    <mergeCell ref="E3:F3"/>
    <mergeCell ref="B4:F4"/>
    <mergeCell ref="B5:F5"/>
    <mergeCell ref="A6:D6"/>
    <mergeCell ref="E6:F6"/>
    <mergeCell ref="A7:D7"/>
    <mergeCell ref="E7:F7"/>
    <mergeCell ref="A9:D9"/>
    <mergeCell ref="E9:F9"/>
    <mergeCell ref="A10:D10"/>
    <mergeCell ref="E10:F10"/>
    <mergeCell ref="A11:D11"/>
    <mergeCell ref="E11:F11"/>
    <mergeCell ref="A12:F12"/>
    <mergeCell ref="A13:F13"/>
    <mergeCell ref="A14:F14"/>
    <mergeCell ref="A15:F15"/>
    <mergeCell ref="A16:C17"/>
    <mergeCell ref="D16:F16"/>
    <mergeCell ref="B25:D25"/>
    <mergeCell ref="A18:C18"/>
    <mergeCell ref="A23:F23"/>
    <mergeCell ref="A24:F24"/>
    <mergeCell ref="A20:F20"/>
    <mergeCell ref="A21:B21"/>
    <mergeCell ref="A22:B22"/>
    <mergeCell ref="A19:C1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E10" sqref="E10"/>
    </sheetView>
  </sheetViews>
  <sheetFormatPr defaultRowHeight="15"/>
  <cols>
    <col min="1" max="1" width="26.85546875" customWidth="1"/>
    <col min="2" max="2" width="26.140625" customWidth="1"/>
    <col min="3" max="9" width="14.7109375" customWidth="1"/>
  </cols>
  <sheetData>
    <row r="1" spans="1:9">
      <c r="B1" s="1"/>
      <c r="C1" s="196"/>
      <c r="D1" s="196"/>
      <c r="E1" s="196"/>
      <c r="F1" s="196"/>
      <c r="G1" s="196"/>
    </row>
    <row r="2" spans="1:9" ht="45" customHeight="1">
      <c r="A2" s="19" t="s">
        <v>45</v>
      </c>
      <c r="B2" s="256" t="s">
        <v>30</v>
      </c>
      <c r="C2" s="256"/>
      <c r="D2" s="256"/>
      <c r="E2" s="256"/>
      <c r="F2" s="256"/>
      <c r="G2" s="256"/>
      <c r="H2" s="256"/>
      <c r="I2" s="256"/>
    </row>
    <row r="3" spans="1:9" ht="71.45" customHeight="1">
      <c r="A3" s="270" t="s">
        <v>63</v>
      </c>
      <c r="B3" s="5" t="s">
        <v>13</v>
      </c>
      <c r="C3" s="5" t="s">
        <v>349</v>
      </c>
      <c r="D3" s="5" t="s">
        <v>350</v>
      </c>
      <c r="E3" s="52" t="s">
        <v>14</v>
      </c>
      <c r="F3" s="52" t="s">
        <v>34</v>
      </c>
      <c r="G3" s="52" t="s">
        <v>42</v>
      </c>
      <c r="H3" s="52" t="s">
        <v>15</v>
      </c>
      <c r="I3" s="52" t="s">
        <v>16</v>
      </c>
    </row>
    <row r="4" spans="1:9" ht="69.75" customHeight="1">
      <c r="A4" s="270"/>
      <c r="B4" s="20" t="s">
        <v>111</v>
      </c>
      <c r="C4" s="63">
        <v>1800</v>
      </c>
      <c r="D4" s="68">
        <v>2000</v>
      </c>
      <c r="E4" s="21" t="s">
        <v>25</v>
      </c>
      <c r="F4" s="64">
        <v>0.1</v>
      </c>
      <c r="G4" s="21" t="s">
        <v>105</v>
      </c>
      <c r="H4" s="63" t="s">
        <v>115</v>
      </c>
      <c r="I4" s="54" t="s">
        <v>334</v>
      </c>
    </row>
    <row r="5" spans="1:9" ht="69.75" customHeight="1">
      <c r="A5" s="270"/>
      <c r="B5" s="20" t="s">
        <v>101</v>
      </c>
      <c r="C5" s="20">
        <v>14410</v>
      </c>
      <c r="D5" s="20">
        <v>17000</v>
      </c>
      <c r="E5" s="21" t="s">
        <v>102</v>
      </c>
      <c r="F5" s="64">
        <v>0.1</v>
      </c>
      <c r="G5" s="21" t="s">
        <v>105</v>
      </c>
      <c r="H5" s="69" t="s">
        <v>115</v>
      </c>
      <c r="I5" s="54" t="s">
        <v>334</v>
      </c>
    </row>
    <row r="6" spans="1:9">
      <c r="B6" s="65"/>
      <c r="C6" s="65"/>
      <c r="D6" s="65"/>
      <c r="E6" s="65"/>
      <c r="F6" s="65"/>
      <c r="G6" s="65"/>
      <c r="H6" s="65"/>
    </row>
  </sheetData>
  <mergeCells count="3">
    <mergeCell ref="C1:G1"/>
    <mergeCell ref="B2:I2"/>
    <mergeCell ref="A3:A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19" sqref="E19"/>
    </sheetView>
  </sheetViews>
  <sheetFormatPr defaultRowHeight="15"/>
  <cols>
    <col min="1" max="1" width="38.28515625" customWidth="1"/>
    <col min="2" max="6" width="14.28515625" customWidth="1"/>
    <col min="7" max="8" width="8.85546875" customWidth="1"/>
  </cols>
  <sheetData>
    <row r="1" spans="1:6">
      <c r="A1" s="1"/>
      <c r="B1" s="196"/>
      <c r="C1" s="196"/>
      <c r="D1" s="196"/>
      <c r="E1" s="196"/>
      <c r="F1" s="196"/>
    </row>
    <row r="2" spans="1:6" ht="31.15" customHeight="1">
      <c r="A2" s="223" t="s">
        <v>17</v>
      </c>
      <c r="B2" s="223"/>
      <c r="C2" s="224" t="s">
        <v>66</v>
      </c>
      <c r="D2" s="224"/>
      <c r="E2" s="224"/>
      <c r="F2" s="224"/>
    </row>
    <row r="3" spans="1:6" ht="30.6" customHeight="1">
      <c r="A3" s="225" t="s">
        <v>18</v>
      </c>
      <c r="B3" s="225"/>
      <c r="C3" s="225"/>
      <c r="D3" s="225"/>
      <c r="E3" s="226" t="s">
        <v>56</v>
      </c>
      <c r="F3" s="226"/>
    </row>
    <row r="4" spans="1:6" ht="32.450000000000003" customHeight="1">
      <c r="A4" s="273" t="s">
        <v>19</v>
      </c>
      <c r="B4" s="274"/>
      <c r="C4" s="227" t="s">
        <v>55</v>
      </c>
      <c r="D4" s="271"/>
      <c r="E4" s="271"/>
      <c r="F4" s="272"/>
    </row>
    <row r="5" spans="1:6" ht="34.15" customHeight="1">
      <c r="A5" s="25" t="s">
        <v>20</v>
      </c>
      <c r="C5" s="197" t="s">
        <v>49</v>
      </c>
      <c r="D5" s="198"/>
      <c r="E5" s="198"/>
      <c r="F5" s="199"/>
    </row>
    <row r="6" spans="1:6" ht="34.15" customHeight="1">
      <c r="A6" s="230" t="s">
        <v>23</v>
      </c>
      <c r="B6" s="230"/>
      <c r="C6" s="230"/>
      <c r="D6" s="230"/>
      <c r="E6" s="231" t="s">
        <v>0</v>
      </c>
      <c r="F6" s="231"/>
    </row>
    <row r="7" spans="1:6" ht="34.15" customHeight="1">
      <c r="A7" s="232" t="s">
        <v>35</v>
      </c>
      <c r="B7" s="232"/>
      <c r="C7" s="232"/>
      <c r="D7" s="232"/>
      <c r="E7" s="233">
        <v>1820000</v>
      </c>
      <c r="F7" s="233"/>
    </row>
    <row r="8" spans="1:6" ht="34.15" hidden="1" customHeight="1">
      <c r="A8" s="218" t="s">
        <v>32</v>
      </c>
      <c r="B8" s="219"/>
      <c r="C8" s="219"/>
      <c r="D8" s="220"/>
      <c r="E8" s="221"/>
      <c r="F8" s="222"/>
    </row>
    <row r="9" spans="1:6" ht="34.15" hidden="1" customHeight="1">
      <c r="A9" s="232" t="s">
        <v>29</v>
      </c>
      <c r="B9" s="232"/>
      <c r="C9" s="232"/>
      <c r="D9" s="232"/>
      <c r="E9" s="233"/>
      <c r="F9" s="233"/>
    </row>
    <row r="10" spans="1:6" ht="34.15" hidden="1" customHeight="1">
      <c r="A10" s="218" t="s">
        <v>43</v>
      </c>
      <c r="B10" s="219"/>
      <c r="C10" s="219"/>
      <c r="D10" s="220"/>
      <c r="E10" s="221"/>
      <c r="F10" s="222"/>
    </row>
    <row r="11" spans="1:6" ht="34.15" customHeight="1">
      <c r="A11" s="234" t="s">
        <v>24</v>
      </c>
      <c r="B11" s="234"/>
      <c r="C11" s="234"/>
      <c r="D11" s="234"/>
      <c r="E11" s="233">
        <f>SUM(E7:F9)</f>
        <v>1820000</v>
      </c>
      <c r="F11" s="233"/>
    </row>
    <row r="12" spans="1:6" ht="36" customHeight="1">
      <c r="A12" s="187" t="s">
        <v>21</v>
      </c>
      <c r="B12" s="188"/>
      <c r="C12" s="188"/>
      <c r="D12" s="188"/>
      <c r="E12" s="188"/>
      <c r="F12" s="189"/>
    </row>
    <row r="13" spans="1:6" ht="36" customHeight="1">
      <c r="A13" s="264" t="s">
        <v>119</v>
      </c>
      <c r="B13" s="265"/>
      <c r="C13" s="265"/>
      <c r="D13" s="265"/>
      <c r="E13" s="265"/>
      <c r="F13" s="266"/>
    </row>
    <row r="14" spans="1:6" ht="33" customHeight="1">
      <c r="A14" s="187" t="s">
        <v>22</v>
      </c>
      <c r="B14" s="188"/>
      <c r="C14" s="188"/>
      <c r="D14" s="188"/>
      <c r="E14" s="188"/>
      <c r="F14" s="189"/>
    </row>
    <row r="15" spans="1:6" ht="116.25" customHeight="1">
      <c r="A15" s="275" t="s">
        <v>118</v>
      </c>
      <c r="B15" s="276"/>
      <c r="C15" s="276"/>
      <c r="D15" s="276"/>
      <c r="E15" s="276"/>
      <c r="F15" s="277"/>
    </row>
    <row r="16" spans="1:6" ht="27.6" customHeight="1">
      <c r="A16" s="238" t="s">
        <v>1</v>
      </c>
      <c r="B16" s="239"/>
      <c r="C16" s="240"/>
      <c r="D16" s="244" t="s">
        <v>31</v>
      </c>
      <c r="E16" s="245"/>
      <c r="F16" s="246"/>
    </row>
    <row r="17" spans="1:6" ht="57" customHeight="1">
      <c r="A17" s="241"/>
      <c r="B17" s="242"/>
      <c r="C17" s="243"/>
      <c r="D17" s="7" t="s">
        <v>25</v>
      </c>
      <c r="E17" s="8" t="s">
        <v>41</v>
      </c>
      <c r="F17" s="8" t="s">
        <v>26</v>
      </c>
    </row>
    <row r="18" spans="1:6" ht="37.5" customHeight="1">
      <c r="A18" s="278" t="s">
        <v>55</v>
      </c>
      <c r="B18" s="279"/>
      <c r="C18" s="280"/>
      <c r="D18" s="17">
        <v>1</v>
      </c>
      <c r="E18" s="18">
        <v>1820000</v>
      </c>
      <c r="F18" s="44">
        <v>1820000</v>
      </c>
    </row>
    <row r="19" spans="1:6" ht="40.5" customHeight="1">
      <c r="A19" s="235" t="s">
        <v>62</v>
      </c>
      <c r="B19" s="236"/>
      <c r="C19" s="237"/>
      <c r="D19" s="50"/>
      <c r="E19" s="50"/>
      <c r="F19" s="51">
        <f>SUM(F18:F18)</f>
        <v>1820000</v>
      </c>
    </row>
    <row r="20" spans="1:6" ht="32.450000000000003" customHeight="1">
      <c r="A20" s="251" t="s">
        <v>27</v>
      </c>
      <c r="B20" s="252"/>
      <c r="C20" s="252"/>
      <c r="D20" s="252"/>
      <c r="E20" s="252"/>
      <c r="F20" s="253"/>
    </row>
    <row r="21" spans="1:6" ht="44.45" customHeight="1">
      <c r="A21" s="230" t="s">
        <v>1</v>
      </c>
      <c r="B21" s="230"/>
      <c r="C21" s="10" t="s">
        <v>40</v>
      </c>
      <c r="D21" s="11" t="s">
        <v>37</v>
      </c>
      <c r="E21" s="11" t="s">
        <v>38</v>
      </c>
      <c r="F21" s="11" t="s">
        <v>39</v>
      </c>
    </row>
    <row r="22" spans="1:6" ht="52.5" customHeight="1">
      <c r="A22" s="278" t="s">
        <v>55</v>
      </c>
      <c r="B22" s="280"/>
      <c r="C22" s="2" t="s">
        <v>36</v>
      </c>
      <c r="D22" s="26" t="s">
        <v>36</v>
      </c>
      <c r="E22" s="26" t="s">
        <v>36</v>
      </c>
      <c r="F22" s="26" t="s">
        <v>36</v>
      </c>
    </row>
    <row r="23" spans="1:6" ht="36" customHeight="1">
      <c r="A23" s="238" t="s">
        <v>28</v>
      </c>
      <c r="B23" s="239"/>
      <c r="C23" s="239"/>
      <c r="D23" s="239"/>
      <c r="E23" s="239"/>
      <c r="F23" s="240"/>
    </row>
    <row r="24" spans="1:6" ht="42.75" customHeight="1">
      <c r="A24" s="250" t="s">
        <v>93</v>
      </c>
      <c r="B24" s="191"/>
      <c r="C24" s="191"/>
      <c r="D24" s="191"/>
      <c r="E24" s="191"/>
      <c r="F24" s="192"/>
    </row>
    <row r="25" spans="1:6" ht="45">
      <c r="A25" s="59" t="s">
        <v>95</v>
      </c>
      <c r="B25" s="181" t="s">
        <v>94</v>
      </c>
      <c r="C25" s="182"/>
      <c r="D25" s="183"/>
      <c r="E25" s="58" t="s">
        <v>91</v>
      </c>
      <c r="F25" s="60" t="s">
        <v>104</v>
      </c>
    </row>
  </sheetData>
  <mergeCells count="34">
    <mergeCell ref="A18:C18"/>
    <mergeCell ref="A19:C19"/>
    <mergeCell ref="A23:F23"/>
    <mergeCell ref="A24:F24"/>
    <mergeCell ref="A20:F20"/>
    <mergeCell ref="A21:B21"/>
    <mergeCell ref="A22:B22"/>
    <mergeCell ref="A12:F12"/>
    <mergeCell ref="A13:F13"/>
    <mergeCell ref="A14:F14"/>
    <mergeCell ref="A15:F15"/>
    <mergeCell ref="A16:C17"/>
    <mergeCell ref="D16:F16"/>
    <mergeCell ref="E9:F9"/>
    <mergeCell ref="A10:D10"/>
    <mergeCell ref="E10:F10"/>
    <mergeCell ref="A11:D11"/>
    <mergeCell ref="E11:F11"/>
    <mergeCell ref="B25:D25"/>
    <mergeCell ref="A8:D8"/>
    <mergeCell ref="E8:F8"/>
    <mergeCell ref="B1:F1"/>
    <mergeCell ref="A2:B2"/>
    <mergeCell ref="C2:F2"/>
    <mergeCell ref="A3:D3"/>
    <mergeCell ref="E3:F3"/>
    <mergeCell ref="A6:D6"/>
    <mergeCell ref="E6:F6"/>
    <mergeCell ref="A7:D7"/>
    <mergeCell ref="E7:F7"/>
    <mergeCell ref="C4:F4"/>
    <mergeCell ref="A4:B4"/>
    <mergeCell ref="C5:F5"/>
    <mergeCell ref="A9:D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0300</vt:lpstr>
      <vt:lpstr>0301</vt:lpstr>
      <vt:lpstr>ინდიკატორი 0301 </vt:lpstr>
      <vt:lpstr>Sheet1</vt:lpstr>
      <vt:lpstr>030101</vt:lpstr>
      <vt:lpstr>ინდიკატორი 030101</vt:lpstr>
      <vt:lpstr>030102</vt:lpstr>
      <vt:lpstr>ინდიკატორი 030102</vt:lpstr>
      <vt:lpstr>030103</vt:lpstr>
      <vt:lpstr>ინდიკატორი 030103</vt:lpstr>
      <vt:lpstr>ხარჯთაღრიცხვა (2)</vt:lpstr>
      <vt:lpstr>'0300'!Print_Area</vt:lpstr>
      <vt:lpstr>'ხარჯთაღრიცხვა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Tamar Babilodze</cp:lastModifiedBy>
  <cp:lastPrinted>2021-12-10T12:59:07Z</cp:lastPrinted>
  <dcterms:created xsi:type="dcterms:W3CDTF">2021-06-16T13:27:45Z</dcterms:created>
  <dcterms:modified xsi:type="dcterms:W3CDTF">2024-11-16T12:28:23Z</dcterms:modified>
</cp:coreProperties>
</file>